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iad Aziz\Desktop\Z\Medical Reports\Medical Report -2025\"/>
    </mc:Choice>
  </mc:AlternateContent>
  <xr:revisionPtr revIDLastSave="0" documentId="13_ncr:1_{017EF4D7-46EA-49A3-824D-5459B152F731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awda" sheetId="1" r:id="rId1"/>
    <sheet name="Dar Al-Wafa PHC" sheetId="2" r:id="rId2"/>
    <sheet name="MCA" sheetId="3" r:id="rId3"/>
    <sheet name="Medical Village" sheetId="4" r:id="rId4"/>
    <sheet name="Annual Report 2025" sheetId="5" r:id="rId5"/>
    <sheet name="Inf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1" i="6" l="1"/>
  <c r="H90" i="6"/>
  <c r="H89" i="6"/>
  <c r="H88" i="6"/>
  <c r="H87" i="6"/>
  <c r="G87" i="6"/>
  <c r="G89" i="6"/>
  <c r="G88" i="6"/>
  <c r="G91" i="6"/>
  <c r="G90" i="6"/>
  <c r="G92" i="6" l="1"/>
  <c r="AO39" i="5"/>
  <c r="AO43" i="5"/>
  <c r="AS38" i="5"/>
  <c r="AS33" i="5"/>
  <c r="AP56" i="5" l="1"/>
  <c r="AQ23" i="5" l="1"/>
  <c r="AQ22" i="5"/>
  <c r="AV11" i="5" l="1"/>
  <c r="AV12" i="5"/>
  <c r="AV13" i="5"/>
  <c r="AV14" i="5"/>
  <c r="AV15" i="5"/>
  <c r="AV16" i="5"/>
  <c r="AU11" i="5"/>
  <c r="AU12" i="5"/>
  <c r="AU13" i="5"/>
  <c r="AW13" i="5" s="1"/>
  <c r="AU14" i="5"/>
  <c r="AU15" i="5"/>
  <c r="AU16" i="5"/>
  <c r="AS11" i="5"/>
  <c r="AS12" i="5"/>
  <c r="AS13" i="5"/>
  <c r="AS14" i="5"/>
  <c r="AS15" i="5"/>
  <c r="AS16" i="5"/>
  <c r="AR11" i="5"/>
  <c r="AR12" i="5"/>
  <c r="AR13" i="5"/>
  <c r="AR14" i="5"/>
  <c r="AR15" i="5"/>
  <c r="AR16" i="5"/>
  <c r="AP11" i="5"/>
  <c r="AP12" i="5"/>
  <c r="AP13" i="5"/>
  <c r="AP14" i="5"/>
  <c r="AP15" i="5"/>
  <c r="AP16" i="5"/>
  <c r="AO11" i="5"/>
  <c r="AQ11" i="5" s="1"/>
  <c r="AO12" i="5"/>
  <c r="AO13" i="5"/>
  <c r="AO14" i="5"/>
  <c r="AQ14" i="5" s="1"/>
  <c r="AO15" i="5"/>
  <c r="AQ15" i="5" s="1"/>
  <c r="AO16" i="5"/>
  <c r="AN11" i="5"/>
  <c r="AN12" i="5"/>
  <c r="AN13" i="5"/>
  <c r="AN14" i="5"/>
  <c r="AN15" i="5"/>
  <c r="AN16" i="5"/>
  <c r="AL6" i="5"/>
  <c r="AL7" i="5"/>
  <c r="AL8" i="5"/>
  <c r="AL9" i="5"/>
  <c r="AL10" i="5"/>
  <c r="AL11" i="5"/>
  <c r="AL12" i="5"/>
  <c r="AL13" i="5"/>
  <c r="AL14" i="5"/>
  <c r="AL15" i="5"/>
  <c r="AL16" i="5"/>
  <c r="AL5" i="5"/>
  <c r="AK11" i="5"/>
  <c r="AK12" i="5"/>
  <c r="AK13" i="5"/>
  <c r="AK14" i="5"/>
  <c r="AK15" i="5"/>
  <c r="AK16" i="5"/>
  <c r="AJ11" i="5"/>
  <c r="AJ12" i="5"/>
  <c r="AJ13" i="5"/>
  <c r="AJ14" i="5"/>
  <c r="AJ15" i="5"/>
  <c r="AJ16" i="5"/>
  <c r="AI11" i="5"/>
  <c r="AI12" i="5"/>
  <c r="AI13" i="5"/>
  <c r="AI14" i="5"/>
  <c r="AI15" i="5"/>
  <c r="AI16" i="5"/>
  <c r="AH11" i="5"/>
  <c r="AH12" i="5"/>
  <c r="AH13" i="5"/>
  <c r="AH14" i="5"/>
  <c r="AH15" i="5"/>
  <c r="AH16" i="5"/>
  <c r="AG11" i="5"/>
  <c r="AG12" i="5"/>
  <c r="AG13" i="5"/>
  <c r="AG14" i="5"/>
  <c r="AG15" i="5"/>
  <c r="AG16" i="5"/>
  <c r="AF11" i="5"/>
  <c r="AF12" i="5"/>
  <c r="AF13" i="5"/>
  <c r="AF14" i="5"/>
  <c r="AF15" i="5"/>
  <c r="AF16" i="5"/>
  <c r="AE11" i="5"/>
  <c r="AE12" i="5"/>
  <c r="AE13" i="5"/>
  <c r="AE14" i="5"/>
  <c r="AE15" i="5"/>
  <c r="AE16" i="5"/>
  <c r="AD11" i="5"/>
  <c r="AD12" i="5"/>
  <c r="AD13" i="5"/>
  <c r="AD14" i="5"/>
  <c r="AD15" i="5"/>
  <c r="AD16" i="5"/>
  <c r="AC11" i="5"/>
  <c r="AC12" i="5"/>
  <c r="AC13" i="5"/>
  <c r="AC14" i="5"/>
  <c r="AC15" i="5"/>
  <c r="AC16" i="5"/>
  <c r="AB11" i="5"/>
  <c r="AB12" i="5"/>
  <c r="AB13" i="5"/>
  <c r="AB14" i="5"/>
  <c r="AB15" i="5"/>
  <c r="AB16" i="5"/>
  <c r="AA11" i="5"/>
  <c r="AA12" i="5"/>
  <c r="AA13" i="5"/>
  <c r="AA14" i="5"/>
  <c r="AA15" i="5"/>
  <c r="AA16" i="5"/>
  <c r="Z11" i="5"/>
  <c r="Z12" i="5"/>
  <c r="Z13" i="5"/>
  <c r="Z14" i="5"/>
  <c r="Z15" i="5"/>
  <c r="Z16" i="5"/>
  <c r="Y11" i="5"/>
  <c r="Y12" i="5"/>
  <c r="Y13" i="5"/>
  <c r="Y14" i="5"/>
  <c r="Y15" i="5"/>
  <c r="Y16" i="5"/>
  <c r="X11" i="5"/>
  <c r="X12" i="5"/>
  <c r="X13" i="5"/>
  <c r="X14" i="5"/>
  <c r="X15" i="5"/>
  <c r="X16" i="5"/>
  <c r="W11" i="5"/>
  <c r="W12" i="5"/>
  <c r="W13" i="5"/>
  <c r="W14" i="5"/>
  <c r="W15" i="5"/>
  <c r="W16" i="5"/>
  <c r="V11" i="5"/>
  <c r="V12" i="5"/>
  <c r="V13" i="5"/>
  <c r="V14" i="5"/>
  <c r="V15" i="5"/>
  <c r="V16" i="5"/>
  <c r="U11" i="5"/>
  <c r="U12" i="5"/>
  <c r="U13" i="5"/>
  <c r="U14" i="5"/>
  <c r="U15" i="5"/>
  <c r="U16" i="5"/>
  <c r="T11" i="5"/>
  <c r="T12" i="5"/>
  <c r="T13" i="5"/>
  <c r="T14" i="5"/>
  <c r="T15" i="5"/>
  <c r="T16" i="5"/>
  <c r="R11" i="5"/>
  <c r="R12" i="5"/>
  <c r="R13" i="5"/>
  <c r="R14" i="5"/>
  <c r="R15" i="5"/>
  <c r="R16" i="5"/>
  <c r="Q11" i="5"/>
  <c r="Q12" i="5"/>
  <c r="Q13" i="5"/>
  <c r="Q14" i="5"/>
  <c r="Q15" i="5"/>
  <c r="Q16" i="5"/>
  <c r="P11" i="5"/>
  <c r="P12" i="5"/>
  <c r="P13" i="5"/>
  <c r="P14" i="5"/>
  <c r="P15" i="5"/>
  <c r="P16" i="5"/>
  <c r="O11" i="5"/>
  <c r="O12" i="5"/>
  <c r="O13" i="5"/>
  <c r="O14" i="5"/>
  <c r="O15" i="5"/>
  <c r="O16" i="5"/>
  <c r="N11" i="5"/>
  <c r="N12" i="5"/>
  <c r="N13" i="5"/>
  <c r="N14" i="5"/>
  <c r="N15" i="5"/>
  <c r="N16" i="5"/>
  <c r="M11" i="5"/>
  <c r="M12" i="5"/>
  <c r="M13" i="5"/>
  <c r="M14" i="5"/>
  <c r="M15" i="5"/>
  <c r="M16" i="5"/>
  <c r="L11" i="5"/>
  <c r="L12" i="5"/>
  <c r="L13" i="5"/>
  <c r="L14" i="5"/>
  <c r="L15" i="5"/>
  <c r="L16" i="5"/>
  <c r="K11" i="5"/>
  <c r="K12" i="5"/>
  <c r="K13" i="5"/>
  <c r="K14" i="5"/>
  <c r="K15" i="5"/>
  <c r="K16" i="5"/>
  <c r="J11" i="5"/>
  <c r="J12" i="5"/>
  <c r="J13" i="5"/>
  <c r="J14" i="5"/>
  <c r="J15" i="5"/>
  <c r="J16" i="5"/>
  <c r="I11" i="5"/>
  <c r="I12" i="5"/>
  <c r="I13" i="5"/>
  <c r="I14" i="5"/>
  <c r="I15" i="5"/>
  <c r="I16" i="5"/>
  <c r="H11" i="5"/>
  <c r="H12" i="5"/>
  <c r="H13" i="5"/>
  <c r="H14" i="5"/>
  <c r="H15" i="5"/>
  <c r="H16" i="5"/>
  <c r="G11" i="5"/>
  <c r="G12" i="5"/>
  <c r="G13" i="5"/>
  <c r="G14" i="5"/>
  <c r="G15" i="5"/>
  <c r="G16" i="5"/>
  <c r="F11" i="5"/>
  <c r="F12" i="5"/>
  <c r="F13" i="5"/>
  <c r="F14" i="5"/>
  <c r="F15" i="5"/>
  <c r="F16" i="5"/>
  <c r="E11" i="5"/>
  <c r="E12" i="5"/>
  <c r="E13" i="5"/>
  <c r="E14" i="5"/>
  <c r="E15" i="5"/>
  <c r="E16" i="5"/>
  <c r="D11" i="5"/>
  <c r="D12" i="5"/>
  <c r="D13" i="5"/>
  <c r="D14" i="5"/>
  <c r="D15" i="5"/>
  <c r="D16" i="5"/>
  <c r="D6" i="5"/>
  <c r="D7" i="5"/>
  <c r="D8" i="5"/>
  <c r="D9" i="5"/>
  <c r="D10" i="5"/>
  <c r="C6" i="5"/>
  <c r="C7" i="5"/>
  <c r="C8" i="5"/>
  <c r="C9" i="5"/>
  <c r="C10" i="5"/>
  <c r="C11" i="5"/>
  <c r="C12" i="5"/>
  <c r="C13" i="5"/>
  <c r="C14" i="5"/>
  <c r="C15" i="5"/>
  <c r="C16" i="5"/>
  <c r="B11" i="5"/>
  <c r="B12" i="5"/>
  <c r="B13" i="5"/>
  <c r="B14" i="5"/>
  <c r="B15" i="5"/>
  <c r="B16" i="5"/>
  <c r="AK16" i="4"/>
  <c r="AJ11" i="4"/>
  <c r="AJ12" i="4"/>
  <c r="AJ13" i="4"/>
  <c r="AJ14" i="4"/>
  <c r="AJ15" i="4"/>
  <c r="AJ16" i="4"/>
  <c r="AG11" i="4"/>
  <c r="AK11" i="4" s="1"/>
  <c r="AG12" i="4"/>
  <c r="AK12" i="4" s="1"/>
  <c r="AG13" i="4"/>
  <c r="AG14" i="4"/>
  <c r="AK14" i="4" s="1"/>
  <c r="AG15" i="4"/>
  <c r="AG16" i="4"/>
  <c r="AC11" i="4"/>
  <c r="AC12" i="4"/>
  <c r="AC13" i="4"/>
  <c r="AC14" i="4"/>
  <c r="AC15" i="4"/>
  <c r="AC16" i="4"/>
  <c r="O6" i="4"/>
  <c r="O7" i="4"/>
  <c r="O8" i="4"/>
  <c r="O9" i="4"/>
  <c r="O10" i="4"/>
  <c r="O11" i="4"/>
  <c r="O12" i="4"/>
  <c r="O13" i="4"/>
  <c r="O14" i="4"/>
  <c r="O15" i="4"/>
  <c r="O16" i="4"/>
  <c r="AQ11" i="3"/>
  <c r="AQ12" i="3"/>
  <c r="AQ13" i="3"/>
  <c r="AQ14" i="3"/>
  <c r="AQ15" i="3"/>
  <c r="AQ16" i="3"/>
  <c r="AN11" i="3"/>
  <c r="AN12" i="3"/>
  <c r="AN13" i="3"/>
  <c r="AN14" i="3"/>
  <c r="AR14" i="3" s="1"/>
  <c r="AN15" i="3"/>
  <c r="AN16" i="3"/>
  <c r="AK11" i="3"/>
  <c r="AK12" i="3"/>
  <c r="AK13" i="3"/>
  <c r="AK14" i="3"/>
  <c r="AK15" i="3"/>
  <c r="AK16" i="3"/>
  <c r="AG7" i="3"/>
  <c r="AG8" i="3"/>
  <c r="AG9" i="3"/>
  <c r="AG10" i="3"/>
  <c r="AG11" i="3"/>
  <c r="AG12" i="3"/>
  <c r="AG13" i="3"/>
  <c r="AG14" i="3"/>
  <c r="AG15" i="3"/>
  <c r="AG16" i="3"/>
  <c r="AF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H17" i="3"/>
  <c r="AI17" i="3"/>
  <c r="AJ17" i="3"/>
  <c r="AL17" i="3"/>
  <c r="AM17" i="3"/>
  <c r="AO17" i="3"/>
  <c r="AP17" i="3"/>
  <c r="B17" i="3"/>
  <c r="P11" i="3"/>
  <c r="P12" i="3"/>
  <c r="P13" i="3"/>
  <c r="P14" i="3"/>
  <c r="P15" i="3"/>
  <c r="P16" i="3"/>
  <c r="AJ11" i="2"/>
  <c r="AJ12" i="2"/>
  <c r="AJ13" i="2"/>
  <c r="AJ14" i="2"/>
  <c r="AJ15" i="2"/>
  <c r="AJ16" i="2"/>
  <c r="AG11" i="2"/>
  <c r="AG12" i="2"/>
  <c r="AG13" i="2"/>
  <c r="AG14" i="2"/>
  <c r="AG15" i="2"/>
  <c r="AG16" i="2"/>
  <c r="AC16" i="2"/>
  <c r="AC6" i="2"/>
  <c r="AC7" i="2"/>
  <c r="AC8" i="2"/>
  <c r="AC9" i="2"/>
  <c r="AC10" i="2"/>
  <c r="AC11" i="2"/>
  <c r="AC12" i="2"/>
  <c r="AC13" i="2"/>
  <c r="AC14" i="2"/>
  <c r="AC15" i="2"/>
  <c r="O11" i="2"/>
  <c r="O12" i="2"/>
  <c r="O13" i="2"/>
  <c r="O14" i="2"/>
  <c r="O15" i="2"/>
  <c r="O16" i="2"/>
  <c r="AE11" i="1"/>
  <c r="AE12" i="1"/>
  <c r="AE13" i="1"/>
  <c r="AE14" i="1"/>
  <c r="AE15" i="1"/>
  <c r="AE16" i="1"/>
  <c r="AB6" i="1"/>
  <c r="AB7" i="1"/>
  <c r="AB8" i="1"/>
  <c r="AB9" i="1"/>
  <c r="AB10" i="1"/>
  <c r="AB11" i="1"/>
  <c r="AB12" i="1"/>
  <c r="AB13" i="1"/>
  <c r="AB14" i="1"/>
  <c r="AB15" i="1"/>
  <c r="AB16" i="1"/>
  <c r="X6" i="1"/>
  <c r="X7" i="1"/>
  <c r="X8" i="1"/>
  <c r="X9" i="1"/>
  <c r="X10" i="1"/>
  <c r="X11" i="1"/>
  <c r="X12" i="1"/>
  <c r="X13" i="1"/>
  <c r="X14" i="1"/>
  <c r="X15" i="1"/>
  <c r="X16" i="1"/>
  <c r="L6" i="1"/>
  <c r="L7" i="1"/>
  <c r="L8" i="1"/>
  <c r="L9" i="1"/>
  <c r="L10" i="1"/>
  <c r="L11" i="1"/>
  <c r="L12" i="1"/>
  <c r="L13" i="1"/>
  <c r="L14" i="1"/>
  <c r="L15" i="1"/>
  <c r="L16" i="1"/>
  <c r="A7" i="5"/>
  <c r="A8" i="5"/>
  <c r="A9" i="5"/>
  <c r="A10" i="5"/>
  <c r="A11" i="5"/>
  <c r="A12" i="5"/>
  <c r="A13" i="5"/>
  <c r="A14" i="5"/>
  <c r="A15" i="5"/>
  <c r="A16" i="5"/>
  <c r="C17" i="4"/>
  <c r="D17" i="4"/>
  <c r="E17" i="4"/>
  <c r="F17" i="4"/>
  <c r="G17" i="4"/>
  <c r="H17" i="4"/>
  <c r="I17" i="4"/>
  <c r="J17" i="4"/>
  <c r="K17" i="4"/>
  <c r="L17" i="4"/>
  <c r="M17" i="4"/>
  <c r="N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D17" i="4"/>
  <c r="AE17" i="4"/>
  <c r="AF17" i="4"/>
  <c r="AH17" i="4"/>
  <c r="AI17" i="4"/>
  <c r="B17" i="4"/>
  <c r="A7" i="4"/>
  <c r="A8" i="4"/>
  <c r="A9" i="4"/>
  <c r="A10" i="4"/>
  <c r="A11" i="4"/>
  <c r="A12" i="4"/>
  <c r="A13" i="4"/>
  <c r="A14" i="4"/>
  <c r="A15" i="4"/>
  <c r="A16" i="4"/>
  <c r="A6" i="3"/>
  <c r="A7" i="3"/>
  <c r="A8" i="3"/>
  <c r="A9" i="3"/>
  <c r="A10" i="3"/>
  <c r="A11" i="3"/>
  <c r="A12" i="3"/>
  <c r="A13" i="3"/>
  <c r="A14" i="3"/>
  <c r="A15" i="3"/>
  <c r="A16" i="3"/>
  <c r="C17" i="2"/>
  <c r="D17" i="2"/>
  <c r="E17" i="2"/>
  <c r="F17" i="2"/>
  <c r="G17" i="2"/>
  <c r="H17" i="2"/>
  <c r="I17" i="2"/>
  <c r="J17" i="2"/>
  <c r="K17" i="2"/>
  <c r="L17" i="2"/>
  <c r="M17" i="2"/>
  <c r="N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D17" i="2"/>
  <c r="AE17" i="2"/>
  <c r="AF17" i="2"/>
  <c r="B17" i="2"/>
  <c r="A7" i="2"/>
  <c r="A8" i="2"/>
  <c r="A9" i="2"/>
  <c r="A10" i="2"/>
  <c r="A11" i="2"/>
  <c r="A12" i="2"/>
  <c r="A13" i="2"/>
  <c r="A14" i="2"/>
  <c r="A15" i="2"/>
  <c r="A16" i="2"/>
  <c r="C17" i="1"/>
  <c r="D17" i="1"/>
  <c r="E17" i="1"/>
  <c r="F17" i="1"/>
  <c r="G17" i="1"/>
  <c r="H17" i="1"/>
  <c r="I17" i="1"/>
  <c r="J17" i="1"/>
  <c r="K17" i="1"/>
  <c r="M17" i="1"/>
  <c r="N17" i="1"/>
  <c r="O17" i="1"/>
  <c r="P17" i="1"/>
  <c r="Q17" i="1"/>
  <c r="R17" i="1"/>
  <c r="S17" i="1"/>
  <c r="T17" i="1"/>
  <c r="U17" i="1"/>
  <c r="V17" i="1"/>
  <c r="W17" i="1"/>
  <c r="Y17" i="1"/>
  <c r="Z17" i="1"/>
  <c r="AA17" i="1"/>
  <c r="AC17" i="1"/>
  <c r="AD17" i="1"/>
  <c r="B17" i="1"/>
  <c r="AR11" i="3" l="1"/>
  <c r="AR15" i="3"/>
  <c r="AQ16" i="5"/>
  <c r="AQ13" i="5"/>
  <c r="AK15" i="4"/>
  <c r="AW14" i="5"/>
  <c r="AK13" i="4"/>
  <c r="AR13" i="3"/>
  <c r="AR12" i="3"/>
  <c r="AQ12" i="5"/>
  <c r="AL17" i="5"/>
  <c r="AK15" i="2"/>
  <c r="AK14" i="2"/>
  <c r="AW11" i="5"/>
  <c r="AK12" i="2"/>
  <c r="AK13" i="2"/>
  <c r="AW12" i="5"/>
  <c r="AT16" i="5"/>
  <c r="AT13" i="5"/>
  <c r="AX13" i="5" s="1"/>
  <c r="AF12" i="1"/>
  <c r="AW15" i="5"/>
  <c r="AT15" i="5"/>
  <c r="AR16" i="3"/>
  <c r="AT14" i="5"/>
  <c r="AX14" i="5" s="1"/>
  <c r="AK11" i="2"/>
  <c r="AW16" i="5"/>
  <c r="AX16" i="5" s="1"/>
  <c r="AT12" i="5"/>
  <c r="AT11" i="5"/>
  <c r="AK16" i="2"/>
  <c r="AM15" i="5"/>
  <c r="AM14" i="5"/>
  <c r="AM13" i="5"/>
  <c r="AM12" i="5"/>
  <c r="AM11" i="5"/>
  <c r="AM16" i="5"/>
  <c r="AF15" i="1"/>
  <c r="AF16" i="1"/>
  <c r="AF14" i="1"/>
  <c r="AF13" i="1"/>
  <c r="AF11" i="1"/>
  <c r="S16" i="5"/>
  <c r="S14" i="5"/>
  <c r="S15" i="5"/>
  <c r="S13" i="5"/>
  <c r="S12" i="5"/>
  <c r="S11" i="5"/>
  <c r="AO28" i="5"/>
  <c r="AX11" i="5" l="1"/>
  <c r="AX12" i="5"/>
  <c r="AX15" i="5"/>
  <c r="AP65" i="5"/>
  <c r="AP64" i="5"/>
  <c r="AP63" i="5"/>
  <c r="AP62" i="5"/>
  <c r="AP61" i="5"/>
  <c r="AP60" i="5"/>
  <c r="AP59" i="5"/>
  <c r="AP58" i="5"/>
  <c r="AP57" i="5"/>
  <c r="AU62" i="5" l="1"/>
  <c r="AU61" i="5"/>
  <c r="AU60" i="5"/>
  <c r="AQ61" i="5"/>
  <c r="AU58" i="5"/>
  <c r="AU59" i="5"/>
  <c r="AQ56" i="5"/>
  <c r="AU63" i="5" l="1"/>
  <c r="AV60" i="5" s="1"/>
  <c r="F60" i="6" s="1"/>
  <c r="AR56" i="5"/>
  <c r="AR61" i="5"/>
  <c r="AV58" i="5" l="1"/>
  <c r="F58" i="6" s="1"/>
  <c r="AV59" i="5"/>
  <c r="F59" i="6" s="1"/>
  <c r="AV62" i="5"/>
  <c r="F62" i="6" s="1"/>
  <c r="AV61" i="5"/>
  <c r="F61" i="6" s="1"/>
  <c r="A5" i="5"/>
  <c r="A6" i="5"/>
  <c r="C1" i="5"/>
  <c r="C1" i="4"/>
  <c r="C1" i="3"/>
  <c r="C1" i="2"/>
  <c r="AO6" i="5" l="1"/>
  <c r="AO7" i="5"/>
  <c r="AO8" i="5"/>
  <c r="AO9" i="5"/>
  <c r="AO10" i="5"/>
  <c r="AO5" i="5"/>
  <c r="AO17" i="5" l="1"/>
  <c r="O6" i="2"/>
  <c r="O7" i="2"/>
  <c r="O8" i="2"/>
  <c r="O9" i="2"/>
  <c r="O10" i="2"/>
  <c r="O5" i="2"/>
  <c r="J6" i="5"/>
  <c r="J7" i="5"/>
  <c r="J8" i="5"/>
  <c r="J9" i="5"/>
  <c r="J10" i="5"/>
  <c r="J5" i="5"/>
  <c r="AN5" i="5"/>
  <c r="AP5" i="5"/>
  <c r="AN6" i="5"/>
  <c r="AP6" i="5"/>
  <c r="AR5" i="5"/>
  <c r="AS5" i="5"/>
  <c r="AR6" i="5"/>
  <c r="AS6" i="5"/>
  <c r="AR7" i="5"/>
  <c r="AS7" i="5"/>
  <c r="AR8" i="5"/>
  <c r="AS8" i="5"/>
  <c r="AR9" i="5"/>
  <c r="AS9" i="5"/>
  <c r="AR10" i="5"/>
  <c r="AS10" i="5"/>
  <c r="P6" i="5"/>
  <c r="P7" i="5"/>
  <c r="P8" i="5"/>
  <c r="P9" i="5"/>
  <c r="P10" i="5"/>
  <c r="P5" i="5"/>
  <c r="AN7" i="5"/>
  <c r="AN8" i="5"/>
  <c r="AN9" i="5"/>
  <c r="AN10" i="5"/>
  <c r="Q6" i="5"/>
  <c r="Q7" i="5"/>
  <c r="Q8" i="5"/>
  <c r="Q9" i="5"/>
  <c r="Q10" i="5"/>
  <c r="Q5" i="5"/>
  <c r="K6" i="5"/>
  <c r="K7" i="5"/>
  <c r="K8" i="5"/>
  <c r="K9" i="5"/>
  <c r="K10" i="5"/>
  <c r="K5" i="5"/>
  <c r="Q17" i="5" l="1"/>
  <c r="P17" i="5"/>
  <c r="J17" i="5"/>
  <c r="AN17" i="5"/>
  <c r="K17" i="5"/>
  <c r="AR17" i="5"/>
  <c r="AS17" i="5"/>
  <c r="O17" i="2"/>
  <c r="AQ24" i="5"/>
  <c r="R6" i="5" l="1"/>
  <c r="R7" i="5"/>
  <c r="R8" i="5"/>
  <c r="R9" i="5"/>
  <c r="R10" i="5"/>
  <c r="R5" i="5"/>
  <c r="AJ6" i="2"/>
  <c r="AJ7" i="2"/>
  <c r="AJ8" i="2"/>
  <c r="AJ9" i="2"/>
  <c r="AJ10" i="2"/>
  <c r="O5" i="4"/>
  <c r="O17" i="4" s="1"/>
  <c r="B5" i="5"/>
  <c r="C5" i="5"/>
  <c r="D5" i="5"/>
  <c r="E5" i="5"/>
  <c r="F5" i="5"/>
  <c r="G5" i="5"/>
  <c r="H5" i="5"/>
  <c r="I5" i="5"/>
  <c r="L5" i="5"/>
  <c r="M5" i="5"/>
  <c r="N5" i="5"/>
  <c r="O5" i="5"/>
  <c r="B6" i="5"/>
  <c r="E6" i="5"/>
  <c r="F6" i="5"/>
  <c r="G6" i="5"/>
  <c r="H6" i="5"/>
  <c r="I6" i="5"/>
  <c r="L6" i="5"/>
  <c r="M6" i="5"/>
  <c r="N6" i="5"/>
  <c r="O6" i="5"/>
  <c r="B7" i="5"/>
  <c r="E7" i="5"/>
  <c r="F7" i="5"/>
  <c r="G7" i="5"/>
  <c r="H7" i="5"/>
  <c r="I7" i="5"/>
  <c r="L7" i="5"/>
  <c r="M7" i="5"/>
  <c r="N7" i="5"/>
  <c r="O7" i="5"/>
  <c r="B8" i="5"/>
  <c r="E8" i="5"/>
  <c r="F8" i="5"/>
  <c r="G8" i="5"/>
  <c r="H8" i="5"/>
  <c r="I8" i="5"/>
  <c r="L8" i="5"/>
  <c r="M8" i="5"/>
  <c r="N8" i="5"/>
  <c r="O8" i="5"/>
  <c r="B9" i="5"/>
  <c r="E9" i="5"/>
  <c r="F9" i="5"/>
  <c r="G9" i="5"/>
  <c r="H9" i="5"/>
  <c r="I9" i="5"/>
  <c r="L9" i="5"/>
  <c r="M9" i="5"/>
  <c r="N9" i="5"/>
  <c r="O9" i="5"/>
  <c r="B10" i="5"/>
  <c r="E10" i="5"/>
  <c r="F10" i="5"/>
  <c r="G10" i="5"/>
  <c r="H10" i="5"/>
  <c r="I10" i="5"/>
  <c r="L10" i="5"/>
  <c r="M10" i="5"/>
  <c r="N10" i="5"/>
  <c r="O10" i="5"/>
  <c r="AG6" i="2"/>
  <c r="AG7" i="2"/>
  <c r="AG8" i="2"/>
  <c r="AG9" i="2"/>
  <c r="AG10" i="2"/>
  <c r="AG5" i="2"/>
  <c r="AE6" i="1"/>
  <c r="AE7" i="1"/>
  <c r="AE8" i="1"/>
  <c r="AE9" i="1"/>
  <c r="AE10" i="1"/>
  <c r="L5" i="1"/>
  <c r="L17" i="1" s="1"/>
  <c r="A6" i="4"/>
  <c r="A5" i="4"/>
  <c r="A5" i="3"/>
  <c r="A6" i="2"/>
  <c r="A5" i="2"/>
  <c r="AV10" i="5"/>
  <c r="AU10" i="5"/>
  <c r="AP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AV9" i="5"/>
  <c r="AU9" i="5"/>
  <c r="AP9" i="5"/>
  <c r="AK9" i="5"/>
  <c r="AJ9" i="5"/>
  <c r="AI9" i="5"/>
  <c r="AH9" i="5"/>
  <c r="AG9" i="5"/>
  <c r="AF9" i="5"/>
  <c r="AE9" i="5"/>
  <c r="AD9" i="5"/>
  <c r="AC9" i="5"/>
  <c r="AB9" i="5"/>
  <c r="AA9" i="5"/>
  <c r="Z9" i="5"/>
  <c r="Y9" i="5"/>
  <c r="X9" i="5"/>
  <c r="W9" i="5"/>
  <c r="V9" i="5"/>
  <c r="U9" i="5"/>
  <c r="T9" i="5"/>
  <c r="AV8" i="5"/>
  <c r="AU8" i="5"/>
  <c r="AP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AV7" i="5"/>
  <c r="AU7" i="5"/>
  <c r="AP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AV6" i="5"/>
  <c r="AU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AV5" i="5"/>
  <c r="AU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AJ10" i="4"/>
  <c r="AG10" i="4"/>
  <c r="AC10" i="4"/>
  <c r="AJ9" i="4"/>
  <c r="AG9" i="4"/>
  <c r="AC9" i="4"/>
  <c r="AJ8" i="4"/>
  <c r="AG8" i="4"/>
  <c r="AC8" i="4"/>
  <c r="AJ7" i="4"/>
  <c r="AG7" i="4"/>
  <c r="AC7" i="4"/>
  <c r="AJ6" i="4"/>
  <c r="AG6" i="4"/>
  <c r="AC6" i="4"/>
  <c r="AJ5" i="4"/>
  <c r="AG5" i="4"/>
  <c r="AC5" i="4"/>
  <c r="AQ10" i="3"/>
  <c r="AN10" i="3"/>
  <c r="AK10" i="3"/>
  <c r="P10" i="3"/>
  <c r="AQ9" i="3"/>
  <c r="AN9" i="3"/>
  <c r="AK9" i="3"/>
  <c r="P9" i="3"/>
  <c r="AQ8" i="3"/>
  <c r="AN8" i="3"/>
  <c r="AK8" i="3"/>
  <c r="P8" i="3"/>
  <c r="AQ7" i="3"/>
  <c r="AN7" i="3"/>
  <c r="AK7" i="3"/>
  <c r="P7" i="3"/>
  <c r="AJ5" i="2"/>
  <c r="AC5" i="2"/>
  <c r="AC17" i="2" s="1"/>
  <c r="AE5" i="1"/>
  <c r="AE17" i="1" s="1"/>
  <c r="AB5" i="1"/>
  <c r="AB17" i="1" s="1"/>
  <c r="X5" i="1"/>
  <c r="X17" i="1" s="1"/>
  <c r="AJ17" i="2" l="1"/>
  <c r="AJ17" i="4"/>
  <c r="AG17" i="4"/>
  <c r="AC17" i="4"/>
  <c r="AM6" i="5"/>
  <c r="AK17" i="3"/>
  <c r="AG17" i="2"/>
  <c r="AM10" i="5"/>
  <c r="AM5" i="5"/>
  <c r="AM9" i="5"/>
  <c r="AM8" i="5"/>
  <c r="AM7" i="5"/>
  <c r="AI17" i="5"/>
  <c r="AJ17" i="5"/>
  <c r="AK17" i="5"/>
  <c r="R17" i="5"/>
  <c r="D54" i="6" s="1"/>
  <c r="AU17" i="5"/>
  <c r="AP17" i="5"/>
  <c r="AV17" i="5"/>
  <c r="V17" i="5"/>
  <c r="AD17" i="5"/>
  <c r="D17" i="5"/>
  <c r="D40" i="6" s="1"/>
  <c r="B17" i="5"/>
  <c r="D38" i="6" s="1"/>
  <c r="AE17" i="5"/>
  <c r="AQ17" i="3"/>
  <c r="L17" i="5"/>
  <c r="D48" i="6" s="1"/>
  <c r="Y17" i="5"/>
  <c r="I17" i="5"/>
  <c r="D45" i="6" s="1"/>
  <c r="Z17" i="5"/>
  <c r="AH17" i="5"/>
  <c r="H17" i="5"/>
  <c r="D44" i="6" s="1"/>
  <c r="W17" i="5"/>
  <c r="C17" i="5"/>
  <c r="D39" i="6" s="1"/>
  <c r="X17" i="5"/>
  <c r="AA17" i="5"/>
  <c r="P17" i="3"/>
  <c r="T17" i="5"/>
  <c r="AB17" i="5"/>
  <c r="F17" i="5"/>
  <c r="D42" i="6" s="1"/>
  <c r="N17" i="5"/>
  <c r="D50" i="6" s="1"/>
  <c r="AN17" i="3"/>
  <c r="M17" i="5"/>
  <c r="D49" i="6" s="1"/>
  <c r="AF17" i="5"/>
  <c r="AG17" i="5"/>
  <c r="G17" i="5"/>
  <c r="D43" i="6" s="1"/>
  <c r="AG17" i="3"/>
  <c r="U17" i="5"/>
  <c r="AC17" i="5"/>
  <c r="O17" i="5"/>
  <c r="D51" i="6" s="1"/>
  <c r="E17" i="5"/>
  <c r="D41" i="6" s="1"/>
  <c r="AF5" i="1"/>
  <c r="S5" i="5"/>
  <c r="S7" i="5"/>
  <c r="S9" i="5"/>
  <c r="S8" i="5"/>
  <c r="S10" i="5"/>
  <c r="S6" i="5"/>
  <c r="AK8" i="2"/>
  <c r="AK10" i="2"/>
  <c r="AK6" i="2"/>
  <c r="AK7" i="2"/>
  <c r="AK5" i="2"/>
  <c r="AK9" i="2"/>
  <c r="D53" i="6"/>
  <c r="D47" i="6"/>
  <c r="D46" i="6"/>
  <c r="AF7" i="1"/>
  <c r="AK5" i="4"/>
  <c r="AT7" i="5"/>
  <c r="AF9" i="1"/>
  <c r="AF10" i="1"/>
  <c r="AF8" i="1"/>
  <c r="AF6" i="1"/>
  <c r="AR9" i="3"/>
  <c r="AR10" i="3"/>
  <c r="AQ9" i="5"/>
  <c r="AQ10" i="5"/>
  <c r="AQ7" i="5"/>
  <c r="AQ8" i="5"/>
  <c r="AK6" i="4"/>
  <c r="AW10" i="5"/>
  <c r="AK9" i="4"/>
  <c r="AK8" i="4"/>
  <c r="AK10" i="4"/>
  <c r="AT6" i="5"/>
  <c r="AW6" i="5"/>
  <c r="AR7" i="3"/>
  <c r="AR8" i="3"/>
  <c r="AW9" i="5"/>
  <c r="AT9" i="5"/>
  <c r="AT10" i="5"/>
  <c r="AW8" i="5"/>
  <c r="AW7" i="5"/>
  <c r="AT8" i="5"/>
  <c r="I74" i="6"/>
  <c r="AW5" i="5"/>
  <c r="AQ6" i="5"/>
  <c r="AQ5" i="5"/>
  <c r="AK7" i="4"/>
  <c r="AT5" i="5"/>
  <c r="AK17" i="2" l="1"/>
  <c r="D25" i="6" s="1"/>
  <c r="AK17" i="4"/>
  <c r="D27" i="6" s="1"/>
  <c r="AF17" i="1"/>
  <c r="D24" i="6" s="1"/>
  <c r="AW17" i="5"/>
  <c r="D9" i="6" s="1"/>
  <c r="AM17" i="5"/>
  <c r="I73" i="6" s="1"/>
  <c r="S17" i="5"/>
  <c r="I72" i="6" s="1"/>
  <c r="AT17" i="5"/>
  <c r="D8" i="6" s="1"/>
  <c r="AR17" i="3"/>
  <c r="D26" i="6" s="1"/>
  <c r="AQ17" i="5"/>
  <c r="I75" i="6" s="1"/>
  <c r="C38" i="6"/>
  <c r="F46" i="6" s="1"/>
  <c r="AX7" i="5"/>
  <c r="AX6" i="5"/>
  <c r="AX10" i="5"/>
  <c r="AX9" i="5"/>
  <c r="AX8" i="5"/>
  <c r="AX5" i="5"/>
  <c r="AV26" i="5" l="1"/>
  <c r="AX17" i="5"/>
  <c r="AV22" i="5" s="1"/>
  <c r="F42" i="6"/>
  <c r="F45" i="6"/>
  <c r="F51" i="6"/>
  <c r="F38" i="6"/>
  <c r="F40" i="6"/>
  <c r="F39" i="6"/>
  <c r="F43" i="6"/>
  <c r="C24" i="6"/>
  <c r="F24" i="6" s="1"/>
  <c r="C8" i="6"/>
  <c r="F9" i="6" s="1"/>
  <c r="F53" i="6"/>
  <c r="F44" i="6"/>
  <c r="F50" i="6"/>
  <c r="F47" i="6"/>
  <c r="F49" i="6"/>
  <c r="F48" i="6"/>
  <c r="F54" i="6"/>
  <c r="F41" i="6"/>
  <c r="I76" i="6" l="1" a="1"/>
  <c r="I76" i="6" s="1"/>
  <c r="F27" i="6"/>
  <c r="F26" i="6"/>
  <c r="F25" i="6"/>
  <c r="F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<sst xmlns="http://schemas.openxmlformats.org/spreadsheetml/2006/main" count="392" uniqueCount="106">
  <si>
    <t xml:space="preserve">Date </t>
  </si>
  <si>
    <t>Consultations</t>
  </si>
  <si>
    <t xml:space="preserve">Medical Services </t>
  </si>
  <si>
    <t xml:space="preserve">Medications </t>
  </si>
  <si>
    <t>Surgeries</t>
  </si>
  <si>
    <t>Beneficiaries</t>
  </si>
  <si>
    <t>General Medicine</t>
  </si>
  <si>
    <t xml:space="preserve">Pediatric </t>
  </si>
  <si>
    <t xml:space="preserve">Dentist </t>
  </si>
  <si>
    <t>Gynaecology</t>
  </si>
  <si>
    <t xml:space="preserve">Cardiologist </t>
  </si>
  <si>
    <t>General Surgery</t>
  </si>
  <si>
    <t>Nutrition</t>
  </si>
  <si>
    <t>Dermatology</t>
  </si>
  <si>
    <t>ENT</t>
  </si>
  <si>
    <t>Total</t>
  </si>
  <si>
    <t xml:space="preserve">Vaccination </t>
  </si>
  <si>
    <t xml:space="preserve">Lab Test </t>
  </si>
  <si>
    <t>Echo</t>
  </si>
  <si>
    <t>IUD</t>
  </si>
  <si>
    <t>Nibalizer</t>
  </si>
  <si>
    <t>Cast</t>
  </si>
  <si>
    <t xml:space="preserve">Suturing </t>
  </si>
  <si>
    <t xml:space="preserve">Ear cleaning </t>
  </si>
  <si>
    <t xml:space="preserve">Injections </t>
  </si>
  <si>
    <t>Serums ( IV)</t>
  </si>
  <si>
    <t>Bandages</t>
  </si>
  <si>
    <t xml:space="preserve">Male </t>
  </si>
  <si>
    <t xml:space="preserve">Female </t>
  </si>
  <si>
    <t xml:space="preserve">Children </t>
  </si>
  <si>
    <t>Adult</t>
  </si>
  <si>
    <t>Children</t>
  </si>
  <si>
    <t>TOTAL</t>
  </si>
  <si>
    <t xml:space="preserve">Day </t>
  </si>
  <si>
    <t xml:space="preserve">Consultation </t>
  </si>
  <si>
    <t xml:space="preserve">Medical Service </t>
  </si>
  <si>
    <t>Cardiology</t>
  </si>
  <si>
    <t xml:space="preserve">Orthopedic </t>
  </si>
  <si>
    <t>Ophthalmology</t>
  </si>
  <si>
    <t>Urology</t>
  </si>
  <si>
    <t>EKG</t>
  </si>
  <si>
    <t xml:space="preserve">Cast removal </t>
  </si>
  <si>
    <t>Physiotherapy</t>
  </si>
  <si>
    <t xml:space="preserve">Emergency cases </t>
  </si>
  <si>
    <t xml:space="preserve">In Patient  </t>
  </si>
  <si>
    <t>Lab Test</t>
  </si>
  <si>
    <t xml:space="preserve">Ear Cleaning </t>
  </si>
  <si>
    <t>Apheresis</t>
  </si>
  <si>
    <t>Urinary Catheter</t>
  </si>
  <si>
    <t>X-Ray</t>
  </si>
  <si>
    <t>In Patient</t>
  </si>
  <si>
    <t>Minor</t>
  </si>
  <si>
    <t>Major</t>
  </si>
  <si>
    <t># of Beneficiaries</t>
  </si>
  <si>
    <t>Renal Failure/Male</t>
  </si>
  <si>
    <t>Renal Failure/Female</t>
  </si>
  <si>
    <t>Gynecology</t>
  </si>
  <si>
    <t>Endocrinology</t>
  </si>
  <si>
    <t>Total/Male</t>
  </si>
  <si>
    <t>Total/Female</t>
  </si>
  <si>
    <t>Mental Health</t>
  </si>
  <si>
    <t>M</t>
  </si>
  <si>
    <t>F</t>
  </si>
  <si>
    <t># of Services</t>
  </si>
  <si>
    <t>Distribution of Beneficiaries by Gender</t>
  </si>
  <si>
    <t>Distribution of Beneficiaries by Centers</t>
  </si>
  <si>
    <t>Rawda</t>
  </si>
  <si>
    <t>Dar Al-Wafaa PHC</t>
  </si>
  <si>
    <t>MCA</t>
  </si>
  <si>
    <t>Medical Village</t>
  </si>
  <si>
    <t>Dentist</t>
  </si>
  <si>
    <t>Distribution of Consultations by Clinics</t>
  </si>
  <si>
    <t>Gastroenterology</t>
  </si>
  <si>
    <t>South</t>
  </si>
  <si>
    <t>North</t>
  </si>
  <si>
    <t>Bekaa</t>
  </si>
  <si>
    <t>BML</t>
  </si>
  <si>
    <t>Tonsillectomy</t>
  </si>
  <si>
    <t>Male</t>
  </si>
  <si>
    <t>Syrian</t>
  </si>
  <si>
    <t>Hernia</t>
  </si>
  <si>
    <t>Lebanese</t>
  </si>
  <si>
    <t>PRL</t>
  </si>
  <si>
    <t>PRS</t>
  </si>
  <si>
    <t>Other</t>
  </si>
  <si>
    <t>Female</t>
  </si>
  <si>
    <t>orchiopexy</t>
  </si>
  <si>
    <t>Hypospadias</t>
  </si>
  <si>
    <t>Sessions/ Renal Failure/Male</t>
  </si>
  <si>
    <t>Sessions/ Renal Failure/Female</t>
  </si>
  <si>
    <t xml:space="preserve">TOTAL </t>
  </si>
  <si>
    <t>Hemodialysis</t>
  </si>
  <si>
    <t>Pediatric Surgeries</t>
  </si>
  <si>
    <t xml:space="preserve"> Distribution  of Pediatric Surgeries by Nationality</t>
  </si>
  <si>
    <t># Of Beneficiaries</t>
  </si>
  <si>
    <t>% of Decrease</t>
  </si>
  <si>
    <t>Distribution of Beneficiaries by Nationalities</t>
  </si>
  <si>
    <t>Audiogram</t>
  </si>
  <si>
    <t>Annual Report 2025</t>
  </si>
  <si>
    <t>Turkish Hospital</t>
  </si>
  <si>
    <t>Secondary Healtcare</t>
  </si>
  <si>
    <t>Nationality/Gender</t>
  </si>
  <si>
    <t>Others</t>
  </si>
  <si>
    <t>HR</t>
  </si>
  <si>
    <t xml:space="preserve">                 Nationality /
Gender</t>
  </si>
  <si>
    <t>2022vs. 2023 vs.  2024 vs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</si>
</sst>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%"/>
  </numFmts>
  <fonts count="24" x14ac:knownFonts="1">
    <font>
      <sz val="11"/>
      <color theme="1"/>
      <name val="Arial"/>
    </font>
    <font>
      <b/>
      <sz val="18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color rgb="FF002060"/>
      <name val="Calibri"/>
      <family val="2"/>
    </font>
    <font>
      <sz val="12"/>
      <color rgb="FF000000"/>
      <name val="Calibri"/>
      <family val="2"/>
    </font>
    <font>
      <b/>
      <sz val="16"/>
      <color rgb="FFFF0000"/>
      <name val="Calibri"/>
      <family val="2"/>
    </font>
    <font>
      <b/>
      <sz val="12"/>
      <color rgb="FFFF0000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rgb="FFFF0000"/>
      <name val="Calibri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sz val="11"/>
      <color rgb="FF002060"/>
      <name val="Arial"/>
      <family val="2"/>
    </font>
    <font>
      <sz val="14"/>
      <color theme="1"/>
      <name val="Arial"/>
      <family val="2"/>
    </font>
    <font>
      <sz val="11"/>
      <color theme="4" tint="-0.499984740745262"/>
      <name val="Arial"/>
      <family val="2"/>
    </font>
    <font>
      <sz val="12"/>
      <color rgb="FF00206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DD6EE"/>
        <bgColor rgb="FFBDD6EE"/>
      </patternFill>
    </fill>
    <fill>
      <patternFill patternType="solid">
        <fgColor rgb="FFF4B083"/>
        <bgColor rgb="FFF4B083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A8D08D"/>
        <bgColor rgb="FFA8D08D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8D8D8"/>
      </left>
      <right/>
      <top style="thin">
        <color rgb="FFD8D8D8"/>
      </top>
      <bottom style="thin">
        <color rgb="FF000000"/>
      </bottom>
      <diagonal/>
    </border>
    <border>
      <left/>
      <right/>
      <top style="thin">
        <color rgb="FFD8D8D8"/>
      </top>
      <bottom style="thin">
        <color rgb="FF000000"/>
      </bottom>
      <diagonal/>
    </border>
    <border>
      <left/>
      <right style="thin">
        <color rgb="FFD8D8D8"/>
      </right>
      <top style="thin">
        <color rgb="FFD8D8D8"/>
      </top>
      <bottom style="thin">
        <color rgb="FF000000"/>
      </bottom>
      <diagonal/>
    </border>
    <border>
      <left style="thin">
        <color theme="0" tint="-0.14996795556505021"/>
      </left>
      <right/>
      <top style="thin">
        <color rgb="FFD8D8D8"/>
      </top>
      <bottom/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09">
    <xf numFmtId="0" fontId="0" fillId="0" borderId="0" xfId="0"/>
    <xf numFmtId="0" fontId="3" fillId="2" borderId="4" xfId="0" applyFont="1" applyFill="1" applyBorder="1"/>
    <xf numFmtId="0" fontId="3" fillId="9" borderId="4" xfId="0" applyFont="1" applyFill="1" applyBorder="1" applyAlignment="1">
      <alignment horizontal="center"/>
    </xf>
    <xf numFmtId="0" fontId="3" fillId="3" borderId="4" xfId="0" applyFont="1" applyFill="1" applyBorder="1"/>
    <xf numFmtId="0" fontId="4" fillId="9" borderId="4" xfId="0" applyFont="1" applyFill="1" applyBorder="1" applyAlignment="1">
      <alignment horizontal="center"/>
    </xf>
    <xf numFmtId="0" fontId="0" fillId="3" borderId="4" xfId="0" applyFill="1" applyBorder="1"/>
    <xf numFmtId="0" fontId="3" fillId="12" borderId="11" xfId="0" applyFont="1" applyFill="1" applyBorder="1"/>
    <xf numFmtId="0" fontId="3" fillId="12" borderId="22" xfId="0" applyFont="1" applyFill="1" applyBorder="1"/>
    <xf numFmtId="0" fontId="0" fillId="12" borderId="22" xfId="0" applyFill="1" applyBorder="1"/>
    <xf numFmtId="0" fontId="3" fillId="12" borderId="23" xfId="0" applyFont="1" applyFill="1" applyBorder="1"/>
    <xf numFmtId="0" fontId="0" fillId="12" borderId="23" xfId="0" applyFill="1" applyBorder="1"/>
    <xf numFmtId="0" fontId="3" fillId="12" borderId="24" xfId="0" applyFont="1" applyFill="1" applyBorder="1"/>
    <xf numFmtId="0" fontId="3" fillId="12" borderId="25" xfId="0" applyFont="1" applyFill="1" applyBorder="1"/>
    <xf numFmtId="14" fontId="3" fillId="0" borderId="0" xfId="0" applyNumberFormat="1" applyFont="1"/>
    <xf numFmtId="0" fontId="3" fillId="13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0" fillId="0" borderId="11" xfId="0" applyBorder="1"/>
    <xf numFmtId="0" fontId="3" fillId="12" borderId="29" xfId="0" applyFont="1" applyFill="1" applyBorder="1"/>
    <xf numFmtId="0" fontId="0" fillId="0" borderId="29" xfId="0" applyBorder="1"/>
    <xf numFmtId="9" fontId="0" fillId="0" borderId="0" xfId="1" applyFont="1"/>
    <xf numFmtId="0" fontId="10" fillId="0" borderId="0" xfId="0" applyFont="1"/>
    <xf numFmtId="0" fontId="3" fillId="10" borderId="4" xfId="0" applyFont="1" applyFill="1" applyBorder="1" applyAlignment="1">
      <alignment horizontal="center" wrapText="1"/>
    </xf>
    <xf numFmtId="0" fontId="3" fillId="10" borderId="4" xfId="0" applyFont="1" applyFill="1" applyBorder="1" applyAlignment="1">
      <alignment wrapText="1"/>
    </xf>
    <xf numFmtId="0" fontId="3" fillId="10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/>
    </xf>
    <xf numFmtId="0" fontId="11" fillId="10" borderId="4" xfId="0" applyFont="1" applyFill="1" applyBorder="1"/>
    <xf numFmtId="0" fontId="13" fillId="10" borderId="4" xfId="0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center" wrapText="1"/>
    </xf>
    <xf numFmtId="0" fontId="13" fillId="10" borderId="4" xfId="0" applyFont="1" applyFill="1" applyBorder="1" applyAlignment="1">
      <alignment wrapText="1"/>
    </xf>
    <xf numFmtId="0" fontId="11" fillId="10" borderId="4" xfId="0" applyFont="1" applyFill="1" applyBorder="1" applyAlignment="1">
      <alignment wrapText="1"/>
    </xf>
    <xf numFmtId="0" fontId="11" fillId="10" borderId="2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0" fontId="4" fillId="12" borderId="21" xfId="0" applyFont="1" applyFill="1" applyBorder="1" applyAlignment="1">
      <alignment horizontal="center"/>
    </xf>
    <xf numFmtId="0" fontId="4" fillId="9" borderId="21" xfId="0" applyFont="1" applyFill="1" applyBorder="1" applyAlignment="1">
      <alignment horizontal="center"/>
    </xf>
    <xf numFmtId="0" fontId="17" fillId="0" borderId="0" xfId="0" applyFont="1"/>
    <xf numFmtId="9" fontId="17" fillId="0" borderId="0" xfId="1" applyFont="1"/>
    <xf numFmtId="0" fontId="11" fillId="3" borderId="21" xfId="0" applyFont="1" applyFill="1" applyBorder="1" applyAlignment="1">
      <alignment horizontal="center" wrapText="1"/>
    </xf>
    <xf numFmtId="0" fontId="4" fillId="14" borderId="37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16" borderId="37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7" fillId="17" borderId="28" xfId="0" applyFont="1" applyFill="1" applyBorder="1" applyAlignment="1">
      <alignment horizontal="center" vertical="center"/>
    </xf>
    <xf numFmtId="0" fontId="0" fillId="12" borderId="38" xfId="0" applyFill="1" applyBorder="1"/>
    <xf numFmtId="0" fontId="0" fillId="12" borderId="11" xfId="0" applyFill="1" applyBorder="1"/>
    <xf numFmtId="0" fontId="3" fillId="12" borderId="39" xfId="0" applyFont="1" applyFill="1" applyBorder="1"/>
    <xf numFmtId="0" fontId="0" fillId="0" borderId="37" xfId="0" applyBorder="1" applyAlignment="1">
      <alignment horizontal="center"/>
    </xf>
    <xf numFmtId="0" fontId="0" fillId="12" borderId="40" xfId="0" applyFill="1" applyBorder="1"/>
    <xf numFmtId="0" fontId="19" fillId="12" borderId="37" xfId="0" applyFont="1" applyFill="1" applyBorder="1" applyAlignment="1">
      <alignment horizontal="center"/>
    </xf>
    <xf numFmtId="9" fontId="19" fillId="12" borderId="37" xfId="1" applyFont="1" applyFill="1" applyBorder="1" applyAlignment="1">
      <alignment horizontal="center"/>
    </xf>
    <xf numFmtId="0" fontId="19" fillId="12" borderId="41" xfId="0" applyFont="1" applyFill="1" applyBorder="1"/>
    <xf numFmtId="0" fontId="19" fillId="12" borderId="37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wrapText="1"/>
    </xf>
    <xf numFmtId="0" fontId="3" fillId="2" borderId="20" xfId="0" applyFont="1" applyFill="1" applyBorder="1"/>
    <xf numFmtId="0" fontId="3" fillId="12" borderId="42" xfId="0" applyFont="1" applyFill="1" applyBorder="1"/>
    <xf numFmtId="0" fontId="3" fillId="12" borderId="41" xfId="0" applyFont="1" applyFill="1" applyBorder="1"/>
    <xf numFmtId="0" fontId="0" fillId="0" borderId="43" xfId="0" applyBorder="1"/>
    <xf numFmtId="164" fontId="3" fillId="3" borderId="4" xfId="0" applyNumberFormat="1" applyFont="1" applyFill="1" applyBorder="1" applyAlignment="1">
      <alignment horizontal="center"/>
    </xf>
    <xf numFmtId="164" fontId="3" fillId="11" borderId="4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12" borderId="44" xfId="0" applyFont="1" applyFill="1" applyBorder="1"/>
    <xf numFmtId="0" fontId="0" fillId="0" borderId="37" xfId="0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37" xfId="0" applyFont="1" applyBorder="1" applyAlignment="1">
      <alignment horizontal="center"/>
    </xf>
    <xf numFmtId="0" fontId="3" fillId="12" borderId="40" xfId="0" applyFont="1" applyFill="1" applyBorder="1"/>
    <xf numFmtId="0" fontId="3" fillId="12" borderId="37" xfId="0" applyFont="1" applyFill="1" applyBorder="1"/>
    <xf numFmtId="0" fontId="18" fillId="14" borderId="29" xfId="0" applyFont="1" applyFill="1" applyBorder="1"/>
    <xf numFmtId="0" fontId="0" fillId="0" borderId="44" xfId="0" applyBorder="1"/>
    <xf numFmtId="0" fontId="18" fillId="14" borderId="44" xfId="0" applyFont="1" applyFill="1" applyBorder="1"/>
    <xf numFmtId="0" fontId="20" fillId="14" borderId="20" xfId="0" applyFont="1" applyFill="1" applyBorder="1" applyAlignment="1">
      <alignment horizontal="center" vertical="center"/>
    </xf>
    <xf numFmtId="0" fontId="7" fillId="14" borderId="20" xfId="0" applyFont="1" applyFill="1" applyBorder="1" applyAlignment="1">
      <alignment horizontal="center" vertical="center"/>
    </xf>
    <xf numFmtId="0" fontId="21" fillId="0" borderId="37" xfId="0" applyFont="1" applyBorder="1" applyAlignment="1">
      <alignment vertical="center"/>
    </xf>
    <xf numFmtId="0" fontId="0" fillId="12" borderId="46" xfId="0" applyFill="1" applyBorder="1"/>
    <xf numFmtId="0" fontId="3" fillId="12" borderId="46" xfId="0" applyFont="1" applyFill="1" applyBorder="1"/>
    <xf numFmtId="0" fontId="15" fillId="12" borderId="29" xfId="0" applyFont="1" applyFill="1" applyBorder="1"/>
    <xf numFmtId="0" fontId="16" fillId="12" borderId="29" xfId="0" applyFont="1" applyFill="1" applyBorder="1"/>
    <xf numFmtId="0" fontId="9" fillId="0" borderId="11" xfId="0" applyFont="1" applyBorder="1"/>
    <xf numFmtId="9" fontId="17" fillId="0" borderId="29" xfId="1" applyFont="1" applyBorder="1"/>
    <xf numFmtId="165" fontId="0" fillId="0" borderId="0" xfId="1" applyNumberFormat="1" applyFont="1"/>
    <xf numFmtId="0" fontId="18" fillId="14" borderId="11" xfId="0" applyFont="1" applyFill="1" applyBorder="1"/>
    <xf numFmtId="0" fontId="0" fillId="14" borderId="29" xfId="0" applyFill="1" applyBorder="1" applyAlignment="1">
      <alignment horizontal="center" vertical="center"/>
    </xf>
    <xf numFmtId="0" fontId="19" fillId="14" borderId="29" xfId="0" applyFont="1" applyFill="1" applyBorder="1" applyAlignment="1">
      <alignment horizontal="center" vertical="center"/>
    </xf>
    <xf numFmtId="0" fontId="3" fillId="12" borderId="29" xfId="0" applyFont="1" applyFill="1" applyBorder="1" applyAlignment="1">
      <alignment horizontal="center" vertical="center"/>
    </xf>
    <xf numFmtId="10" fontId="3" fillId="12" borderId="29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11" xfId="0" applyFont="1" applyBorder="1" applyAlignment="1">
      <alignment horizontal="center"/>
    </xf>
    <xf numFmtId="0" fontId="22" fillId="0" borderId="37" xfId="0" applyFont="1" applyBorder="1" applyAlignment="1">
      <alignment horizontal="center" vertical="center"/>
    </xf>
    <xf numFmtId="0" fontId="17" fillId="0" borderId="37" xfId="0" applyFont="1" applyBorder="1"/>
    <xf numFmtId="165" fontId="17" fillId="0" borderId="37" xfId="1" applyNumberFormat="1" applyFont="1" applyBorder="1"/>
    <xf numFmtId="0" fontId="17" fillId="0" borderId="11" xfId="0" applyFont="1" applyBorder="1"/>
    <xf numFmtId="0" fontId="17" fillId="0" borderId="49" xfId="0" applyFont="1" applyBorder="1"/>
    <xf numFmtId="0" fontId="17" fillId="0" borderId="52" xfId="0" applyFont="1" applyBorder="1"/>
    <xf numFmtId="0" fontId="9" fillId="0" borderId="11" xfId="0" applyFont="1" applyBorder="1" applyAlignment="1">
      <alignment horizontal="center" wrapText="1"/>
    </xf>
    <xf numFmtId="0" fontId="9" fillId="0" borderId="51" xfId="0" applyFont="1" applyBorder="1" applyAlignment="1">
      <alignment horizontal="center" wrapText="1"/>
    </xf>
    <xf numFmtId="0" fontId="22" fillId="18" borderId="37" xfId="0" applyFont="1" applyFill="1" applyBorder="1" applyAlignment="1">
      <alignment horizontal="center" wrapText="1"/>
    </xf>
    <xf numFmtId="0" fontId="23" fillId="18" borderId="37" xfId="0" applyFont="1" applyFill="1" applyBorder="1" applyAlignment="1">
      <alignment horizontal="center"/>
    </xf>
    <xf numFmtId="0" fontId="9" fillId="19" borderId="11" xfId="0" applyFont="1" applyFill="1" applyBorder="1" applyAlignment="1">
      <alignment horizontal="center" wrapText="1"/>
    </xf>
    <xf numFmtId="0" fontId="9" fillId="19" borderId="51" xfId="0" applyFont="1" applyFill="1" applyBorder="1" applyAlignment="1">
      <alignment horizontal="center" wrapText="1"/>
    </xf>
    <xf numFmtId="0" fontId="18" fillId="18" borderId="11" xfId="0" applyFont="1" applyFill="1" applyBorder="1" applyAlignment="1">
      <alignment horizontal="center"/>
    </xf>
    <xf numFmtId="0" fontId="18" fillId="18" borderId="45" xfId="0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9" fontId="19" fillId="0" borderId="37" xfId="1" applyFont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9" fillId="18" borderId="50" xfId="0" applyFont="1" applyFill="1" applyBorder="1" applyAlignment="1">
      <alignment horizontal="center"/>
    </xf>
    <xf numFmtId="0" fontId="9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1" fillId="3" borderId="5" xfId="0" applyFont="1" applyFill="1" applyBorder="1" applyAlignment="1">
      <alignment horizontal="center" wrapText="1"/>
    </xf>
    <xf numFmtId="0" fontId="12" fillId="0" borderId="8" xfId="0" applyFont="1" applyBorder="1"/>
    <xf numFmtId="0" fontId="11" fillId="3" borderId="5" xfId="0" applyFont="1" applyFill="1" applyBorder="1" applyAlignment="1">
      <alignment horizontal="center"/>
    </xf>
    <xf numFmtId="0" fontId="12" fillId="0" borderId="8" xfId="0" applyFont="1" applyBorder="1" applyAlignment="1">
      <alignment wrapText="1"/>
    </xf>
    <xf numFmtId="0" fontId="11" fillId="3" borderId="16" xfId="0" applyFont="1" applyFill="1" applyBorder="1" applyAlignment="1">
      <alignment horizontal="center" vertical="center"/>
    </xf>
    <xf numFmtId="0" fontId="12" fillId="0" borderId="6" xfId="0" applyFont="1" applyBorder="1"/>
    <xf numFmtId="0" fontId="11" fillId="4" borderId="27" xfId="0" applyFont="1" applyFill="1" applyBorder="1" applyAlignment="1">
      <alignment horizontal="center"/>
    </xf>
    <xf numFmtId="0" fontId="12" fillId="0" borderId="14" xfId="0" applyFont="1" applyBorder="1"/>
    <xf numFmtId="0" fontId="12" fillId="0" borderId="28" xfId="0" applyFont="1" applyBorder="1"/>
    <xf numFmtId="0" fontId="11" fillId="5" borderId="27" xfId="0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 wrapText="1"/>
    </xf>
    <xf numFmtId="0" fontId="11" fillId="10" borderId="21" xfId="0" applyFont="1" applyFill="1" applyBorder="1" applyAlignment="1">
      <alignment horizontal="center" wrapText="1"/>
    </xf>
    <xf numFmtId="0" fontId="5" fillId="11" borderId="13" xfId="0" applyFont="1" applyFill="1" applyBorder="1" applyAlignment="1">
      <alignment horizontal="center"/>
    </xf>
    <xf numFmtId="0" fontId="12" fillId="0" borderId="19" xfId="0" applyFont="1" applyBorder="1"/>
    <xf numFmtId="0" fontId="11" fillId="9" borderId="5" xfId="0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 wrapText="1"/>
    </xf>
    <xf numFmtId="0" fontId="5" fillId="11" borderId="21" xfId="0" applyFont="1" applyFill="1" applyBorder="1" applyAlignment="1">
      <alignment horizontal="center" wrapText="1"/>
    </xf>
    <xf numFmtId="0" fontId="0" fillId="14" borderId="29" xfId="0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/>
    </xf>
    <xf numFmtId="0" fontId="12" fillId="0" borderId="10" xfId="0" applyFont="1" applyBorder="1"/>
    <xf numFmtId="0" fontId="12" fillId="0" borderId="9" xfId="0" applyFont="1" applyBorder="1"/>
    <xf numFmtId="0" fontId="13" fillId="10" borderId="5" xfId="0" applyFont="1" applyFill="1" applyBorder="1" applyAlignment="1">
      <alignment horizontal="center"/>
    </xf>
    <xf numFmtId="0" fontId="10" fillId="15" borderId="30" xfId="0" applyFont="1" applyFill="1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32" xfId="0" applyFill="1" applyBorder="1" applyAlignment="1">
      <alignment horizontal="center"/>
    </xf>
    <xf numFmtId="0" fontId="10" fillId="15" borderId="33" xfId="0" applyFont="1" applyFill="1" applyBorder="1" applyAlignment="1">
      <alignment horizontal="center"/>
    </xf>
    <xf numFmtId="0" fontId="0" fillId="15" borderId="34" xfId="0" applyFill="1" applyBorder="1" applyAlignment="1">
      <alignment horizontal="center"/>
    </xf>
    <xf numFmtId="0" fontId="0" fillId="15" borderId="35" xfId="0" applyFill="1" applyBorder="1" applyAlignment="1">
      <alignment horizontal="center"/>
    </xf>
    <xf numFmtId="0" fontId="11" fillId="10" borderId="17" xfId="0" applyFont="1" applyFill="1" applyBorder="1" applyAlignment="1">
      <alignment horizontal="center"/>
    </xf>
    <xf numFmtId="0" fontId="12" fillId="0" borderId="15" xfId="0" applyFont="1" applyBorder="1"/>
    <xf numFmtId="0" fontId="11" fillId="9" borderId="18" xfId="0" applyFont="1" applyFill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11" fillId="10" borderId="14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 wrapText="1"/>
    </xf>
    <xf numFmtId="0" fontId="7" fillId="17" borderId="37" xfId="0" applyFont="1" applyFill="1" applyBorder="1" applyAlignment="1">
      <alignment horizontal="center" vertical="center"/>
    </xf>
    <xf numFmtId="0" fontId="11" fillId="7" borderId="27" xfId="0" applyFont="1" applyFill="1" applyBorder="1" applyAlignment="1">
      <alignment horizontal="center"/>
    </xf>
    <xf numFmtId="0" fontId="11" fillId="8" borderId="14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3" fillId="9" borderId="7" xfId="0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3" fillId="8" borderId="27" xfId="0" applyFont="1" applyFill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3" fillId="6" borderId="16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10" borderId="5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5" borderId="27" xfId="0" applyFont="1" applyFill="1" applyBorder="1" applyAlignment="1">
      <alignment horizontal="center" wrapText="1"/>
    </xf>
    <xf numFmtId="0" fontId="1" fillId="0" borderId="36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1" fillId="9" borderId="5" xfId="0" applyFont="1" applyFill="1" applyBorder="1" applyAlignment="1">
      <alignment horizontal="center" wrapText="1"/>
    </xf>
    <xf numFmtId="0" fontId="11" fillId="10" borderId="1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1" fillId="9" borderId="7" xfId="0" applyFont="1" applyFill="1" applyBorder="1" applyAlignment="1">
      <alignment horizontal="center" wrapText="1"/>
    </xf>
    <xf numFmtId="0" fontId="11" fillId="3" borderId="26" xfId="0" applyFont="1" applyFill="1" applyBorder="1" applyAlignment="1">
      <alignment horizontal="center" wrapText="1"/>
    </xf>
    <xf numFmtId="0" fontId="12" fillId="0" borderId="6" xfId="0" applyFont="1" applyBorder="1" applyAlignment="1">
      <alignment wrapText="1"/>
    </xf>
    <xf numFmtId="0" fontId="11" fillId="4" borderId="37" xfId="0" applyFont="1" applyFill="1" applyBorder="1" applyAlignment="1">
      <alignment horizontal="center" wrapText="1"/>
    </xf>
    <xf numFmtId="0" fontId="12" fillId="0" borderId="37" xfId="0" applyFont="1" applyBorder="1" applyAlignment="1">
      <alignment wrapText="1"/>
    </xf>
    <xf numFmtId="0" fontId="11" fillId="5" borderId="12" xfId="0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1" fillId="6" borderId="5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2" fillId="0" borderId="3" xfId="0" applyFont="1" applyBorder="1"/>
    <xf numFmtId="0" fontId="11" fillId="9" borderId="7" xfId="0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1" fillId="4" borderId="37" xfId="0" applyFont="1" applyFill="1" applyBorder="1" applyAlignment="1">
      <alignment horizontal="center"/>
    </xf>
    <xf numFmtId="0" fontId="12" fillId="0" borderId="37" xfId="0" applyFont="1" applyBorder="1"/>
    <xf numFmtId="0" fontId="11" fillId="5" borderId="12" xfId="0" applyFont="1" applyFill="1" applyBorder="1" applyAlignment="1">
      <alignment horizontal="center"/>
    </xf>
    <xf numFmtId="0" fontId="12" fillId="0" borderId="2" xfId="0" applyFont="1" applyBorder="1"/>
    <xf numFmtId="0" fontId="12" fillId="0" borderId="12" xfId="0" applyFont="1" applyBorder="1"/>
    <xf numFmtId="0" fontId="11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Centers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32A-4287-B862-48B6798C9A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32A-4287-B862-48B6798C9A4D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32A-4287-B862-48B6798C9A4D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32A-4287-B862-48B6798C9A4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Info!$E$24:$E$27</c:f>
              <c:strCache>
                <c:ptCount val="4"/>
                <c:pt idx="0">
                  <c:v>Rawda</c:v>
                </c:pt>
                <c:pt idx="1">
                  <c:v>Dar Al-Wafaa PHC</c:v>
                </c:pt>
                <c:pt idx="2">
                  <c:v>MCA</c:v>
                </c:pt>
                <c:pt idx="3">
                  <c:v>Medical Village</c:v>
                </c:pt>
              </c:strCache>
            </c:strRef>
          </c:cat>
          <c:val>
            <c:numRef>
              <c:f>Info!$F$24:$F$27</c:f>
              <c:numCache>
                <c:formatCode>0%</c:formatCode>
                <c:ptCount val="4"/>
                <c:pt idx="0">
                  <c:v>0.16820965155270448</c:v>
                </c:pt>
                <c:pt idx="1">
                  <c:v>0.23491033678378773</c:v>
                </c:pt>
                <c:pt idx="2">
                  <c:v>0.4016073771686835</c:v>
                </c:pt>
                <c:pt idx="3">
                  <c:v>0.19527263449482432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32A-4287-B862-48B6798C9A4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consultations by Clinics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Info!$E$38</c:f>
              <c:strCache>
                <c:ptCount val="1"/>
                <c:pt idx="0">
                  <c:v>General Medicine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Info!$F$38</c:f>
              <c:numCache>
                <c:formatCode>0%</c:formatCode>
                <c:ptCount val="1"/>
                <c:pt idx="0">
                  <c:v>0.19367654058804146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8-4C1E-84FE-6085DB618D6D}"/>
            </c:ext>
          </c:extLst>
        </c:ser>
        <c:ser>
          <c:idx val="1"/>
          <c:order val="1"/>
          <c:tx>
            <c:strRef>
              <c:f>Info!$E$39</c:f>
              <c:strCache>
                <c:ptCount val="1"/>
                <c:pt idx="0">
                  <c:v>Pediatric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Info!$F$39</c:f>
              <c:numCache>
                <c:formatCode>0%</c:formatCode>
                <c:ptCount val="1"/>
                <c:pt idx="0">
                  <c:v>0.28854673940902931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E8-4C1E-84FE-6085DB618D6D}"/>
            </c:ext>
          </c:extLst>
        </c:ser>
        <c:ser>
          <c:idx val="2"/>
          <c:order val="2"/>
          <c:tx>
            <c:strRef>
              <c:f>Info!$E$40</c:f>
              <c:strCache>
                <c:ptCount val="1"/>
                <c:pt idx="0">
                  <c:v>Dentist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Info!$F$40</c:f>
              <c:numCache>
                <c:formatCode>0%</c:formatCode>
                <c:ptCount val="1"/>
                <c:pt idx="0">
                  <c:v>0.14230529823148183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E8-4C1E-84FE-6085DB618D6D}"/>
            </c:ext>
          </c:extLst>
        </c:ser>
        <c:ser>
          <c:idx val="3"/>
          <c:order val="3"/>
          <c:tx>
            <c:strRef>
              <c:f>Info!$E$41</c:f>
              <c:strCache>
                <c:ptCount val="1"/>
                <c:pt idx="0">
                  <c:v>Gynaecology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Info!$F$41</c:f>
              <c:numCache>
                <c:formatCode>0%</c:formatCode>
                <c:ptCount val="1"/>
                <c:pt idx="0">
                  <c:v>0.20059682911647322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E8-4C1E-84FE-6085DB618D6D}"/>
            </c:ext>
          </c:extLst>
        </c:ser>
        <c:ser>
          <c:idx val="4"/>
          <c:order val="4"/>
          <c:tx>
            <c:strRef>
              <c:f>Info!$E$42</c:f>
              <c:strCache>
                <c:ptCount val="1"/>
                <c:pt idx="0">
                  <c:v>Cardiology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Info!$F$42</c:f>
              <c:numCache>
                <c:formatCode>0%</c:formatCode>
                <c:ptCount val="1"/>
                <c:pt idx="0">
                  <c:v>3.7567280582915308E-2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E8-4C1E-84FE-6085DB618D6D}"/>
            </c:ext>
          </c:extLst>
        </c:ser>
        <c:ser>
          <c:idx val="5"/>
          <c:order val="5"/>
          <c:tx>
            <c:strRef>
              <c:f>Info!$E$43</c:f>
              <c:strCache>
                <c:ptCount val="1"/>
                <c:pt idx="0">
                  <c:v>General Surgery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Info!$F$43</c:f>
              <c:numCache>
                <c:formatCode>0%</c:formatCode>
                <c:ptCount val="1"/>
                <c:pt idx="0">
                  <c:v>4.7050638936692174E-3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E8-4C1E-84FE-6085DB618D6D}"/>
            </c:ext>
          </c:extLst>
        </c:ser>
        <c:ser>
          <c:idx val="6"/>
          <c:order val="6"/>
          <c:tx>
            <c:strRef>
              <c:f>Info!$E$44</c:f>
              <c:strCache>
                <c:ptCount val="1"/>
                <c:pt idx="0">
                  <c:v>Orthopedic 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Info!$F$44</c:f>
              <c:numCache>
                <c:formatCode>0%</c:formatCode>
                <c:ptCount val="1"/>
                <c:pt idx="0">
                  <c:v>4.5073413642854526E-2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E8-4C1E-84FE-6085DB618D6D}"/>
            </c:ext>
          </c:extLst>
        </c:ser>
        <c:ser>
          <c:idx val="7"/>
          <c:order val="7"/>
          <c:tx>
            <c:strRef>
              <c:f>Info!$E$45</c:f>
              <c:strCache>
                <c:ptCount val="1"/>
                <c:pt idx="0">
                  <c:v>Gastroenterology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Info!$F$45</c:f>
              <c:numCache>
                <c:formatCode>0%</c:formatCode>
                <c:ptCount val="1"/>
                <c:pt idx="0">
                  <c:v>3.4967595474350993E-3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E8-4C1E-84FE-6085DB618D6D}"/>
            </c:ext>
          </c:extLst>
        </c:ser>
        <c:ser>
          <c:idx val="8"/>
          <c:order val="8"/>
          <c:tx>
            <c:strRef>
              <c:f>Info!$E$46</c:f>
              <c:strCache>
                <c:ptCount val="1"/>
                <c:pt idx="0">
                  <c:v>Dermatology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Info!$F$46</c:f>
              <c:numCache>
                <c:formatCode>0%</c:formatCode>
                <c:ptCount val="1"/>
                <c:pt idx="0">
                  <c:v>2.4953315513895499E-2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E8-4C1E-84FE-6085DB618D6D}"/>
            </c:ext>
          </c:extLst>
        </c:ser>
        <c:ser>
          <c:idx val="9"/>
          <c:order val="9"/>
          <c:tx>
            <c:strRef>
              <c:f>Info!$E$47</c:f>
              <c:strCache>
                <c:ptCount val="1"/>
                <c:pt idx="0">
                  <c:v>Urology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Info!$F$47</c:f>
              <c:numCache>
                <c:formatCode>0%</c:formatCode>
                <c:ptCount val="1"/>
                <c:pt idx="0">
                  <c:v>1.2192889311998828E-2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E8-4C1E-84FE-6085DB618D6D}"/>
            </c:ext>
          </c:extLst>
        </c:ser>
        <c:ser>
          <c:idx val="10"/>
          <c:order val="10"/>
          <c:tx>
            <c:strRef>
              <c:f>Info!$E$48</c:f>
              <c:strCache>
                <c:ptCount val="1"/>
                <c:pt idx="0">
                  <c:v>Ophthalmology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Info!$F$48</c:f>
              <c:numCache>
                <c:formatCode>0%</c:formatCode>
                <c:ptCount val="1"/>
                <c:pt idx="0">
                  <c:v>1.6659953864743143E-3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E8-4C1E-84FE-6085DB618D6D}"/>
            </c:ext>
          </c:extLst>
        </c:ser>
        <c:ser>
          <c:idx val="11"/>
          <c:order val="11"/>
          <c:tx>
            <c:strRef>
              <c:f>Info!$E$49</c:f>
              <c:strCache>
                <c:ptCount val="1"/>
                <c:pt idx="0">
                  <c:v>Emergency cases 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Info!$F$49</c:f>
              <c:numCache>
                <c:formatCode>0%</c:formatCode>
                <c:ptCount val="1"/>
                <c:pt idx="0">
                  <c:v>6.6456739042876495E-3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E8-4C1E-84FE-6085DB618D6D}"/>
            </c:ext>
          </c:extLst>
        </c:ser>
        <c:ser>
          <c:idx val="12"/>
          <c:order val="12"/>
          <c:tx>
            <c:strRef>
              <c:f>Info!$E$50</c:f>
              <c:strCache>
                <c:ptCount val="1"/>
                <c:pt idx="0">
                  <c:v>In Patient 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Info!$F$50</c:f>
              <c:numCache>
                <c:formatCode>0%</c:formatCode>
                <c:ptCount val="1"/>
                <c:pt idx="0">
                  <c:v>2.9475302991468638E-3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CE8-4C1E-84FE-6085DB618D6D}"/>
            </c:ext>
          </c:extLst>
        </c:ser>
        <c:ser>
          <c:idx val="13"/>
          <c:order val="13"/>
          <c:tx>
            <c:strRef>
              <c:f>Info!$E$51</c:f>
              <c:strCache>
                <c:ptCount val="1"/>
                <c:pt idx="0">
                  <c:v>ENT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Info!$F$51</c:f>
              <c:numCache>
                <c:formatCode>0%</c:formatCode>
                <c:ptCount val="1"/>
                <c:pt idx="0">
                  <c:v>9.0439749551462778E-3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CE8-4C1E-84FE-6085DB618D6D}"/>
            </c:ext>
          </c:extLst>
        </c:ser>
        <c:ser>
          <c:idx val="14"/>
          <c:order val="14"/>
          <c:tx>
            <c:strRef>
              <c:f>Info!$E$52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E-7CE8-4C1E-84FE-6085DB618D6D}"/>
            </c:ext>
          </c:extLst>
        </c:ser>
        <c:ser>
          <c:idx val="15"/>
          <c:order val="15"/>
          <c:tx>
            <c:strRef>
              <c:f>Info!$E$53</c:f>
              <c:strCache>
                <c:ptCount val="1"/>
                <c:pt idx="0">
                  <c:v>Endocrinology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Info!$F$53</c:f>
              <c:numCache>
                <c:formatCode>0%</c:formatCode>
                <c:ptCount val="1"/>
                <c:pt idx="0">
                  <c:v>2.6582695617150598E-2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CE8-4C1E-84FE-6085DB618D6D}"/>
            </c:ext>
          </c:extLst>
        </c:ser>
        <c:ser>
          <c:idx val="16"/>
          <c:order val="16"/>
          <c:tx>
            <c:strRef>
              <c:f>Info!$E$54</c:f>
              <c:strCache>
                <c:ptCount val="1"/>
                <c:pt idx="0">
                  <c:v>Mental Health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E8-4C1E-84FE-6085DB618D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50071328"/>
        <c:axId val="650069360"/>
      </c:barChart>
      <c:catAx>
        <c:axId val="65007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69360"/>
        <c:crosses val="autoZero"/>
        <c:auto val="1"/>
        <c:lblAlgn val="ctr"/>
        <c:lblOffset val="100"/>
        <c:noMultiLvlLbl val="0"/>
      </c:catAx>
      <c:valAx>
        <c:axId val="65006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71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23F-4755-836E-37388741D600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23F-4755-836E-37388741D6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Info!$E$8:$E$9</c:f>
              <c:strCache>
                <c:ptCount val="2"/>
                <c:pt idx="0">
                  <c:v>M</c:v>
                </c:pt>
                <c:pt idx="1">
                  <c:v>F</c:v>
                </c:pt>
              </c:strCache>
            </c:strRef>
          </c:cat>
          <c:val>
            <c:numRef>
              <c:f>Info!$F$8:$F$9</c:f>
              <c:numCache>
                <c:formatCode>0%</c:formatCode>
                <c:ptCount val="2"/>
                <c:pt idx="0">
                  <c:v>0.36125050981504797</c:v>
                </c:pt>
                <c:pt idx="1">
                  <c:v>0.63874949018495208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3F-4755-836E-37388741D60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344-4A26-9A0B-BF73E4286A0F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344-4A26-9A0B-BF73E4286A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Info!$E$8:$E$9</c:f>
              <c:strCache>
                <c:ptCount val="2"/>
                <c:pt idx="0">
                  <c:v>M</c:v>
                </c:pt>
                <c:pt idx="1">
                  <c:v>F</c:v>
                </c:pt>
              </c:strCache>
            </c:strRef>
          </c:cat>
          <c:val>
            <c:numRef>
              <c:f>Info!$F$8:$F$9</c:f>
              <c:numCache>
                <c:formatCode>0%</c:formatCode>
                <c:ptCount val="2"/>
                <c:pt idx="0">
                  <c:v>0.36125050981504797</c:v>
                </c:pt>
                <c:pt idx="1">
                  <c:v>0.63874949018495208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44-4A26-9A0B-BF73E4286A0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Centers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A0F-465E-9C0F-FB8CD89522A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A0F-465E-9C0F-FB8CD89522AC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A0F-465E-9C0F-FB8CD89522AC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A0F-465E-9C0F-FB8CD89522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Info!$E$24:$E$27</c:f>
              <c:strCache>
                <c:ptCount val="4"/>
                <c:pt idx="0">
                  <c:v>Rawda</c:v>
                </c:pt>
                <c:pt idx="1">
                  <c:v>Dar Al-Wafaa PHC</c:v>
                </c:pt>
                <c:pt idx="2">
                  <c:v>MCA</c:v>
                </c:pt>
                <c:pt idx="3">
                  <c:v>Medical Village</c:v>
                </c:pt>
              </c:strCache>
            </c:strRef>
          </c:cat>
          <c:val>
            <c:numRef>
              <c:f>Info!$F$24:$F$27</c:f>
              <c:numCache>
                <c:formatCode>0%</c:formatCode>
                <c:ptCount val="4"/>
                <c:pt idx="0">
                  <c:v>0.16820965155270448</c:v>
                </c:pt>
                <c:pt idx="1">
                  <c:v>0.23491033678378773</c:v>
                </c:pt>
                <c:pt idx="2">
                  <c:v>0.4016073771686835</c:v>
                </c:pt>
                <c:pt idx="3">
                  <c:v>0.19527263449482432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A0F-465E-9C0F-FB8CD89522A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consultations by Clinics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Info!$E$38</c:f>
              <c:strCache>
                <c:ptCount val="1"/>
                <c:pt idx="0">
                  <c:v>General Medicine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Info!$F$38</c:f>
              <c:numCache>
                <c:formatCode>0%</c:formatCode>
                <c:ptCount val="1"/>
                <c:pt idx="0">
                  <c:v>0.19367654058804146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6-49B8-A394-F0531F77BAB7}"/>
            </c:ext>
          </c:extLst>
        </c:ser>
        <c:ser>
          <c:idx val="1"/>
          <c:order val="1"/>
          <c:tx>
            <c:strRef>
              <c:f>Info!$E$39</c:f>
              <c:strCache>
                <c:ptCount val="1"/>
                <c:pt idx="0">
                  <c:v>Pediatric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Info!$F$39</c:f>
              <c:numCache>
                <c:formatCode>0%</c:formatCode>
                <c:ptCount val="1"/>
                <c:pt idx="0">
                  <c:v>0.28854673940902931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86-49B8-A394-F0531F77BAB7}"/>
            </c:ext>
          </c:extLst>
        </c:ser>
        <c:ser>
          <c:idx val="2"/>
          <c:order val="2"/>
          <c:tx>
            <c:strRef>
              <c:f>Info!$E$40</c:f>
              <c:strCache>
                <c:ptCount val="1"/>
                <c:pt idx="0">
                  <c:v>Dentist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Info!$F$40</c:f>
              <c:numCache>
                <c:formatCode>0%</c:formatCode>
                <c:ptCount val="1"/>
                <c:pt idx="0">
                  <c:v>0.14230529823148183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86-49B8-A394-F0531F77BAB7}"/>
            </c:ext>
          </c:extLst>
        </c:ser>
        <c:ser>
          <c:idx val="3"/>
          <c:order val="3"/>
          <c:tx>
            <c:strRef>
              <c:f>Info!$E$41</c:f>
              <c:strCache>
                <c:ptCount val="1"/>
                <c:pt idx="0">
                  <c:v>Gynaecology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Info!$F$41</c:f>
              <c:numCache>
                <c:formatCode>0%</c:formatCode>
                <c:ptCount val="1"/>
                <c:pt idx="0">
                  <c:v>0.20059682911647322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86-49B8-A394-F0531F77BAB7}"/>
            </c:ext>
          </c:extLst>
        </c:ser>
        <c:ser>
          <c:idx val="4"/>
          <c:order val="4"/>
          <c:tx>
            <c:strRef>
              <c:f>Info!$E$42</c:f>
              <c:strCache>
                <c:ptCount val="1"/>
                <c:pt idx="0">
                  <c:v>Cardiology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Info!$F$42</c:f>
              <c:numCache>
                <c:formatCode>0%</c:formatCode>
                <c:ptCount val="1"/>
                <c:pt idx="0">
                  <c:v>3.7567280582915308E-2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86-49B8-A394-F0531F77BAB7}"/>
            </c:ext>
          </c:extLst>
        </c:ser>
        <c:ser>
          <c:idx val="5"/>
          <c:order val="5"/>
          <c:tx>
            <c:strRef>
              <c:f>Info!$E$43</c:f>
              <c:strCache>
                <c:ptCount val="1"/>
                <c:pt idx="0">
                  <c:v>General Surgery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Info!$F$43</c:f>
              <c:numCache>
                <c:formatCode>0%</c:formatCode>
                <c:ptCount val="1"/>
                <c:pt idx="0">
                  <c:v>4.7050638936692174E-3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86-49B8-A394-F0531F77BAB7}"/>
            </c:ext>
          </c:extLst>
        </c:ser>
        <c:ser>
          <c:idx val="6"/>
          <c:order val="6"/>
          <c:tx>
            <c:strRef>
              <c:f>Info!$E$44</c:f>
              <c:strCache>
                <c:ptCount val="1"/>
                <c:pt idx="0">
                  <c:v>Orthopedic 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Info!$F$44</c:f>
              <c:numCache>
                <c:formatCode>0%</c:formatCode>
                <c:ptCount val="1"/>
                <c:pt idx="0">
                  <c:v>4.5073413642854526E-2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86-49B8-A394-F0531F77BAB7}"/>
            </c:ext>
          </c:extLst>
        </c:ser>
        <c:ser>
          <c:idx val="7"/>
          <c:order val="7"/>
          <c:tx>
            <c:strRef>
              <c:f>Info!$E$45</c:f>
              <c:strCache>
                <c:ptCount val="1"/>
                <c:pt idx="0">
                  <c:v>Gastroenterology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Info!$F$45</c:f>
              <c:numCache>
                <c:formatCode>0%</c:formatCode>
                <c:ptCount val="1"/>
                <c:pt idx="0">
                  <c:v>3.4967595474350993E-3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886-49B8-A394-F0531F77BAB7}"/>
            </c:ext>
          </c:extLst>
        </c:ser>
        <c:ser>
          <c:idx val="8"/>
          <c:order val="8"/>
          <c:tx>
            <c:strRef>
              <c:f>Info!$E$46</c:f>
              <c:strCache>
                <c:ptCount val="1"/>
                <c:pt idx="0">
                  <c:v>Dermatology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Info!$F$46</c:f>
              <c:numCache>
                <c:formatCode>0%</c:formatCode>
                <c:ptCount val="1"/>
                <c:pt idx="0">
                  <c:v>2.4953315513895499E-2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886-49B8-A394-F0531F77BAB7}"/>
            </c:ext>
          </c:extLst>
        </c:ser>
        <c:ser>
          <c:idx val="9"/>
          <c:order val="9"/>
          <c:tx>
            <c:strRef>
              <c:f>Info!$E$47</c:f>
              <c:strCache>
                <c:ptCount val="1"/>
                <c:pt idx="0">
                  <c:v>Urology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Info!$F$47</c:f>
              <c:numCache>
                <c:formatCode>0%</c:formatCode>
                <c:ptCount val="1"/>
                <c:pt idx="0">
                  <c:v>1.2192889311998828E-2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886-49B8-A394-F0531F77BAB7}"/>
            </c:ext>
          </c:extLst>
        </c:ser>
        <c:ser>
          <c:idx val="10"/>
          <c:order val="10"/>
          <c:tx>
            <c:strRef>
              <c:f>Info!$E$48</c:f>
              <c:strCache>
                <c:ptCount val="1"/>
                <c:pt idx="0">
                  <c:v>Ophthalmology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Info!$F$48</c:f>
              <c:numCache>
                <c:formatCode>0%</c:formatCode>
                <c:ptCount val="1"/>
                <c:pt idx="0">
                  <c:v>1.6659953864743143E-3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886-49B8-A394-F0531F77BAB7}"/>
            </c:ext>
          </c:extLst>
        </c:ser>
        <c:ser>
          <c:idx val="11"/>
          <c:order val="11"/>
          <c:tx>
            <c:strRef>
              <c:f>Info!$E$49</c:f>
              <c:strCache>
                <c:ptCount val="1"/>
                <c:pt idx="0">
                  <c:v>Emergency cases 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Info!$F$49</c:f>
              <c:numCache>
                <c:formatCode>0%</c:formatCode>
                <c:ptCount val="1"/>
                <c:pt idx="0">
                  <c:v>6.6456739042876495E-3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886-49B8-A394-F0531F77BAB7}"/>
            </c:ext>
          </c:extLst>
        </c:ser>
        <c:ser>
          <c:idx val="12"/>
          <c:order val="12"/>
          <c:tx>
            <c:strRef>
              <c:f>Info!$E$50</c:f>
              <c:strCache>
                <c:ptCount val="1"/>
                <c:pt idx="0">
                  <c:v>In Patient 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Info!$F$50</c:f>
              <c:numCache>
                <c:formatCode>0%</c:formatCode>
                <c:ptCount val="1"/>
                <c:pt idx="0">
                  <c:v>2.9475302991468638E-3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886-49B8-A394-F0531F77BAB7}"/>
            </c:ext>
          </c:extLst>
        </c:ser>
        <c:ser>
          <c:idx val="13"/>
          <c:order val="13"/>
          <c:tx>
            <c:strRef>
              <c:f>Info!$E$51</c:f>
              <c:strCache>
                <c:ptCount val="1"/>
                <c:pt idx="0">
                  <c:v>ENT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Info!$F$51</c:f>
              <c:numCache>
                <c:formatCode>0%</c:formatCode>
                <c:ptCount val="1"/>
                <c:pt idx="0">
                  <c:v>9.0439749551462778E-3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886-49B8-A394-F0531F77BAB7}"/>
            </c:ext>
          </c:extLst>
        </c:ser>
        <c:ser>
          <c:idx val="14"/>
          <c:order val="14"/>
          <c:tx>
            <c:strRef>
              <c:f>Info!$E$52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E-E886-49B8-A394-F0531F77BAB7}"/>
            </c:ext>
          </c:extLst>
        </c:ser>
        <c:ser>
          <c:idx val="15"/>
          <c:order val="15"/>
          <c:tx>
            <c:strRef>
              <c:f>Info!$E$53</c:f>
              <c:strCache>
                <c:ptCount val="1"/>
                <c:pt idx="0">
                  <c:v>Endocrinology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Info!$F$53</c:f>
              <c:numCache>
                <c:formatCode>0%</c:formatCode>
                <c:ptCount val="1"/>
                <c:pt idx="0">
                  <c:v>2.6582695617150598E-2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886-49B8-A394-F0531F77BAB7}"/>
            </c:ext>
          </c:extLst>
        </c:ser>
        <c:ser>
          <c:idx val="16"/>
          <c:order val="16"/>
          <c:tx>
            <c:strRef>
              <c:f>Info!$E$54</c:f>
              <c:strCache>
                <c:ptCount val="1"/>
                <c:pt idx="0">
                  <c:v>Mental Health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886-49B8-A394-F0531F77BAB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50071328"/>
        <c:axId val="650069360"/>
      </c:barChart>
      <c:catAx>
        <c:axId val="65007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69360"/>
        <c:crosses val="autoZero"/>
        <c:auto val="1"/>
        <c:lblAlgn val="ctr"/>
        <c:lblOffset val="100"/>
        <c:noMultiLvlLbl val="0"/>
      </c:catAx>
      <c:valAx>
        <c:axId val="65006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71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Pediatric Surgeries by Nationality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4C6-4C18-ADB3-C4755566D9F9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4C6-4C18-ADB3-C4755566D9F9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4C6-4C18-ADB3-C4755566D9F9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4C6-4C18-ADB3-C4755566D9F9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4C6-4C18-ADB3-C4755566D9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Info!$E$58:$E$62</c:f>
              <c:strCache>
                <c:ptCount val="5"/>
                <c:pt idx="0">
                  <c:v>Syrian</c:v>
                </c:pt>
                <c:pt idx="1">
                  <c:v>Lebanese</c:v>
                </c:pt>
                <c:pt idx="2">
                  <c:v>PRL</c:v>
                </c:pt>
                <c:pt idx="3">
                  <c:v>PRS</c:v>
                </c:pt>
                <c:pt idx="4">
                  <c:v>Other</c:v>
                </c:pt>
              </c:strCache>
            </c:strRef>
          </c:cat>
          <c:val>
            <c:numRef>
              <c:f>Info!$F$58:$F$62</c:f>
              <c:numCache>
                <c:formatCode>0%</c:formatCode>
                <c:ptCount val="5"/>
                <c:pt idx="0">
                  <c:v>0.72992700729927007</c:v>
                </c:pt>
                <c:pt idx="1">
                  <c:v>0.23357664233576642</c:v>
                </c:pt>
                <c:pt idx="2">
                  <c:v>3.6496350364963501E-2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C6-4C18-ADB3-C4755566D9F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2022vs. 2023 vs.  2024 vs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Info!$F$72:$F$76</c:f>
              <c:numCache>
                <c:formatCode>General</c:formatCode>
                <c:ptCount val="5"/>
                <c:pt idx="0">
                  <c:v>93845</c:v>
                </c:pt>
                <c:pt idx="1">
                  <c:v>121357</c:v>
                </c:pt>
                <c:pt idx="2">
                  <c:v>43747</c:v>
                </c:pt>
                <c:pt idx="3">
                  <c:v>674</c:v>
                </c:pt>
                <c:pt idx="4">
                  <c:v>95812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8-4686-81D8-1723E250B0A4}"/>
            </c:ext>
          </c:extLst>
        </c:ser>
        <c:ser>
          <c:idx val="1"/>
          <c:order val="1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Info!$G$72:$G$76</c:f>
              <c:numCache>
                <c:formatCode>General</c:formatCode>
                <c:ptCount val="5"/>
                <c:pt idx="0">
                  <c:v>94435</c:v>
                </c:pt>
                <c:pt idx="1">
                  <c:v>121022</c:v>
                </c:pt>
                <c:pt idx="2">
                  <c:v>47782</c:v>
                </c:pt>
                <c:pt idx="3">
                  <c:v>777</c:v>
                </c:pt>
                <c:pt idx="4">
                  <c:v>97138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F8-4686-81D8-1723E250B0A4}"/>
            </c:ext>
          </c:extLst>
        </c:ser>
        <c:ser>
          <c:idx val="2"/>
          <c:order val="2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Info!$H$72:$H$76</c:f>
              <c:numCache>
                <c:formatCode>General</c:formatCode>
                <c:ptCount val="5"/>
                <c:pt idx="0">
                  <c:v>78079</c:v>
                </c:pt>
                <c:pt idx="1">
                  <c:v>79453</c:v>
                </c:pt>
                <c:pt idx="2">
                  <c:v>33708</c:v>
                </c:pt>
                <c:pt idx="3">
                  <c:v>554</c:v>
                </c:pt>
                <c:pt idx="4">
                  <c:v>79872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F8-4686-81D8-1723E250B0A4}"/>
            </c:ext>
          </c:extLst>
        </c:ser>
        <c:ser>
          <c:idx val="3"/>
          <c:order val="3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Info!$I$72:$I$76</c:f>
              <c:numCache>
                <c:formatCode>General</c:formatCode>
                <c:ptCount val="5"/>
                <c:pt idx="0">
                  <c:v>54622</c:v>
                </c:pt>
                <c:pt idx="1">
                  <c:v>42807</c:v>
                </c:pt>
                <c:pt idx="2">
                  <c:v>24963</c:v>
                </c:pt>
                <c:pt idx="3">
                  <c:v>367</c:v>
                </c:pt>
                <c:pt idx="4">
                  <c:v>56393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F8-4686-81D8-1723E250B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8708064"/>
        <c:axId val="818712384"/>
      </c:barChart>
      <c:catAx>
        <c:axId val="81870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712384"/>
        <c:crosses val="autoZero"/>
        <c:auto val="1"/>
        <c:lblAlgn val="ctr"/>
        <c:lblOffset val="100"/>
        <c:noMultiLvlLbl val="0"/>
      </c:catAx>
      <c:valAx>
        <c:axId val="8187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70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Nationalities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D71-4D1A-B76B-5580287B14E5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D71-4D1A-B76B-5580287B14E5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D71-4D1A-B76B-5580287B14E5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D71-4D1A-B76B-5580287B14E5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D71-4D1A-B76B-5580287B14E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Info!$F$95:$F$99</c:f>
              <c:strCache>
                <c:ptCount val="5"/>
                <c:pt idx="0">
                  <c:v>Syrian</c:v>
                </c:pt>
                <c:pt idx="1">
                  <c:v>Lebanese</c:v>
                </c:pt>
                <c:pt idx="2">
                  <c:v>PRL</c:v>
                </c:pt>
                <c:pt idx="3">
                  <c:v>PRS</c:v>
                </c:pt>
                <c:pt idx="4">
                  <c:v>Other</c:v>
                </c:pt>
              </c:strCache>
            </c:strRef>
          </c:cat>
          <c:val>
            <c:numRef>
              <c:f>Info!$G$95:$G$99</c:f>
              <c:numCache>
                <c:formatCode>0%</c:formatCode>
                <c:ptCount val="5"/>
                <c:pt idx="0">
                  <c:v>0.63329017152384837</c:v>
                </c:pt>
                <c:pt idx="1">
                  <c:v>0.34336697589442505</c:v>
                </c:pt>
                <c:pt idx="2">
                  <c:v>1.3604838852723629E-2</c:v>
                </c:pt>
                <c:pt idx="3">
                  <c:v>6.2791563935647512E-3</c:v>
                </c:pt>
                <c:pt idx="4">
                  <c:v>3.4588573354382107E-3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1-4D1A-B76B-5580287B14E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997-42C5-A785-275D607D3FD0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997-42C5-A785-275D607D3F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Info!$E$8:$E$9</c:f>
              <c:strCache>
                <c:ptCount val="2"/>
                <c:pt idx="0">
                  <c:v>M</c:v>
                </c:pt>
                <c:pt idx="1">
                  <c:v>F</c:v>
                </c:pt>
              </c:strCache>
            </c:strRef>
          </c:cat>
          <c:val>
            <c:numRef>
              <c:f>Info!$F$8:$F$9</c:f>
              <c:numCache>
                <c:formatCode>0%</c:formatCode>
                <c:ptCount val="2"/>
                <c:pt idx="0">
                  <c:v>0.36125050981504797</c:v>
                </c:pt>
                <c:pt idx="1">
                  <c:v>0.63874949018495208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E-409C-9172-F257028EE3A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Centers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7ED-4964-AE77-68A85AAD703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7ED-4964-AE77-68A85AAD703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7ED-4964-AE77-68A85AAD703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7ED-4964-AE77-68A85AAD70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Info!$E$24:$E$27</c:f>
              <c:strCache>
                <c:ptCount val="4"/>
                <c:pt idx="0">
                  <c:v>Rawda</c:v>
                </c:pt>
                <c:pt idx="1">
                  <c:v>Dar Al-Wafaa PHC</c:v>
                </c:pt>
                <c:pt idx="2">
                  <c:v>MCA</c:v>
                </c:pt>
                <c:pt idx="3">
                  <c:v>Medical Village</c:v>
                </c:pt>
              </c:strCache>
            </c:strRef>
          </c:cat>
          <c:val>
            <c:numRef>
              <c:f>Info!$F$24:$F$27</c:f>
              <c:numCache>
                <c:formatCode>0%</c:formatCode>
                <c:ptCount val="4"/>
                <c:pt idx="0">
                  <c:v>0.16820965155270448</c:v>
                </c:pt>
                <c:pt idx="1">
                  <c:v>0.23491033678378773</c:v>
                </c:pt>
                <c:pt idx="2">
                  <c:v>0.4016073771686835</c:v>
                </c:pt>
                <c:pt idx="3">
                  <c:v>0.19527263449482432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9-4995-9C5D-80983B91972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consultations by Clinics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Info!$E$38</c:f>
              <c:strCache>
                <c:ptCount val="1"/>
                <c:pt idx="0">
                  <c:v>General Medicine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Info!$F$38</c:f>
              <c:numCache>
                <c:formatCode>0%</c:formatCode>
                <c:ptCount val="1"/>
                <c:pt idx="0">
                  <c:v>0.19367654058804146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AB-48BD-9BC0-58D4499A974A}"/>
            </c:ext>
          </c:extLst>
        </c:ser>
        <c:ser>
          <c:idx val="1"/>
          <c:order val="1"/>
          <c:tx>
            <c:strRef>
              <c:f>Info!$E$39</c:f>
              <c:strCache>
                <c:ptCount val="1"/>
                <c:pt idx="0">
                  <c:v>Pediatric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Info!$F$39</c:f>
              <c:numCache>
                <c:formatCode>0%</c:formatCode>
                <c:ptCount val="1"/>
                <c:pt idx="0">
                  <c:v>0.28854673940902931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AB-48BD-9BC0-58D4499A974A}"/>
            </c:ext>
          </c:extLst>
        </c:ser>
        <c:ser>
          <c:idx val="2"/>
          <c:order val="2"/>
          <c:tx>
            <c:strRef>
              <c:f>Info!$E$40</c:f>
              <c:strCache>
                <c:ptCount val="1"/>
                <c:pt idx="0">
                  <c:v>Dentist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Info!$F$40</c:f>
              <c:numCache>
                <c:formatCode>0%</c:formatCode>
                <c:ptCount val="1"/>
                <c:pt idx="0">
                  <c:v>0.14230529823148183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AB-48BD-9BC0-58D4499A974A}"/>
            </c:ext>
          </c:extLst>
        </c:ser>
        <c:ser>
          <c:idx val="3"/>
          <c:order val="3"/>
          <c:tx>
            <c:strRef>
              <c:f>Info!$E$41</c:f>
              <c:strCache>
                <c:ptCount val="1"/>
                <c:pt idx="0">
                  <c:v>Gynaecology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Info!$F$41</c:f>
              <c:numCache>
                <c:formatCode>0%</c:formatCode>
                <c:ptCount val="1"/>
                <c:pt idx="0">
                  <c:v>0.20059682911647322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AB-48BD-9BC0-58D4499A974A}"/>
            </c:ext>
          </c:extLst>
        </c:ser>
        <c:ser>
          <c:idx val="4"/>
          <c:order val="4"/>
          <c:tx>
            <c:strRef>
              <c:f>Info!$E$42</c:f>
              <c:strCache>
                <c:ptCount val="1"/>
                <c:pt idx="0">
                  <c:v>Cardiology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Info!$F$42</c:f>
              <c:numCache>
                <c:formatCode>0%</c:formatCode>
                <c:ptCount val="1"/>
                <c:pt idx="0">
                  <c:v>3.7567280582915308E-2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AB-48BD-9BC0-58D4499A974A}"/>
            </c:ext>
          </c:extLst>
        </c:ser>
        <c:ser>
          <c:idx val="5"/>
          <c:order val="5"/>
          <c:tx>
            <c:strRef>
              <c:f>Info!$E$43</c:f>
              <c:strCache>
                <c:ptCount val="1"/>
                <c:pt idx="0">
                  <c:v>General Surgery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Info!$F$43</c:f>
              <c:numCache>
                <c:formatCode>0%</c:formatCode>
                <c:ptCount val="1"/>
                <c:pt idx="0">
                  <c:v>4.7050638936692174E-3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CAB-48BD-9BC0-58D4499A974A}"/>
            </c:ext>
          </c:extLst>
        </c:ser>
        <c:ser>
          <c:idx val="6"/>
          <c:order val="6"/>
          <c:tx>
            <c:strRef>
              <c:f>Info!$E$44</c:f>
              <c:strCache>
                <c:ptCount val="1"/>
                <c:pt idx="0">
                  <c:v>Orthopedic 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Info!$F$44</c:f>
              <c:numCache>
                <c:formatCode>0%</c:formatCode>
                <c:ptCount val="1"/>
                <c:pt idx="0">
                  <c:v>4.5073413642854526E-2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AB-48BD-9BC0-58D4499A974A}"/>
            </c:ext>
          </c:extLst>
        </c:ser>
        <c:ser>
          <c:idx val="7"/>
          <c:order val="7"/>
          <c:tx>
            <c:strRef>
              <c:f>Info!$E$45</c:f>
              <c:strCache>
                <c:ptCount val="1"/>
                <c:pt idx="0">
                  <c:v>Gastroenterology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Info!$F$45</c:f>
              <c:numCache>
                <c:formatCode>0%</c:formatCode>
                <c:ptCount val="1"/>
                <c:pt idx="0">
                  <c:v>3.4967595474350993E-3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CAB-48BD-9BC0-58D4499A974A}"/>
            </c:ext>
          </c:extLst>
        </c:ser>
        <c:ser>
          <c:idx val="8"/>
          <c:order val="8"/>
          <c:tx>
            <c:strRef>
              <c:f>Info!$E$46</c:f>
              <c:strCache>
                <c:ptCount val="1"/>
                <c:pt idx="0">
                  <c:v>Dermatology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Info!$F$46</c:f>
              <c:numCache>
                <c:formatCode>0%</c:formatCode>
                <c:ptCount val="1"/>
                <c:pt idx="0">
                  <c:v>2.4953315513895499E-2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CAB-48BD-9BC0-58D4499A974A}"/>
            </c:ext>
          </c:extLst>
        </c:ser>
        <c:ser>
          <c:idx val="9"/>
          <c:order val="9"/>
          <c:tx>
            <c:strRef>
              <c:f>Info!$E$47</c:f>
              <c:strCache>
                <c:ptCount val="1"/>
                <c:pt idx="0">
                  <c:v>Urology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Info!$F$47</c:f>
              <c:numCache>
                <c:formatCode>0%</c:formatCode>
                <c:ptCount val="1"/>
                <c:pt idx="0">
                  <c:v>1.2192889311998828E-2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CAB-48BD-9BC0-58D4499A974A}"/>
            </c:ext>
          </c:extLst>
        </c:ser>
        <c:ser>
          <c:idx val="10"/>
          <c:order val="10"/>
          <c:tx>
            <c:strRef>
              <c:f>Info!$E$48</c:f>
              <c:strCache>
                <c:ptCount val="1"/>
                <c:pt idx="0">
                  <c:v>Ophthalmology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Info!$F$48</c:f>
              <c:numCache>
                <c:formatCode>0%</c:formatCode>
                <c:ptCount val="1"/>
                <c:pt idx="0">
                  <c:v>1.6659953864743143E-3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AB-48BD-9BC0-58D4499A974A}"/>
            </c:ext>
          </c:extLst>
        </c:ser>
        <c:ser>
          <c:idx val="11"/>
          <c:order val="11"/>
          <c:tx>
            <c:strRef>
              <c:f>Info!$E$49</c:f>
              <c:strCache>
                <c:ptCount val="1"/>
                <c:pt idx="0">
                  <c:v>Emergency cases 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Info!$F$49</c:f>
              <c:numCache>
                <c:formatCode>0%</c:formatCode>
                <c:ptCount val="1"/>
                <c:pt idx="0">
                  <c:v>6.6456739042876495E-3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AB-48BD-9BC0-58D4499A974A}"/>
            </c:ext>
          </c:extLst>
        </c:ser>
        <c:ser>
          <c:idx val="12"/>
          <c:order val="12"/>
          <c:tx>
            <c:strRef>
              <c:f>Info!$E$50</c:f>
              <c:strCache>
                <c:ptCount val="1"/>
                <c:pt idx="0">
                  <c:v>In Patient 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Info!$F$50</c:f>
              <c:numCache>
                <c:formatCode>0%</c:formatCode>
                <c:ptCount val="1"/>
                <c:pt idx="0">
                  <c:v>2.9475302991468638E-3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AB-48BD-9BC0-58D4499A974A}"/>
            </c:ext>
          </c:extLst>
        </c:ser>
        <c:ser>
          <c:idx val="13"/>
          <c:order val="13"/>
          <c:tx>
            <c:strRef>
              <c:f>Info!$E$51</c:f>
              <c:strCache>
                <c:ptCount val="1"/>
                <c:pt idx="0">
                  <c:v>ENT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Info!$F$51</c:f>
              <c:numCache>
                <c:formatCode>0%</c:formatCode>
                <c:ptCount val="1"/>
                <c:pt idx="0">
                  <c:v>9.0439749551462778E-3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CAB-48BD-9BC0-58D4499A974A}"/>
            </c:ext>
          </c:extLst>
        </c:ser>
        <c:ser>
          <c:idx val="14"/>
          <c:order val="14"/>
          <c:tx>
            <c:strRef>
              <c:f>Info!$E$52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E-0CAB-48BD-9BC0-58D4499A974A}"/>
            </c:ext>
          </c:extLst>
        </c:ser>
        <c:ser>
          <c:idx val="15"/>
          <c:order val="15"/>
          <c:tx>
            <c:strRef>
              <c:f>Info!$E$53</c:f>
              <c:strCache>
                <c:ptCount val="1"/>
                <c:pt idx="0">
                  <c:v>Endocrinology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Info!$F$53</c:f>
              <c:numCache>
                <c:formatCode>0%</c:formatCode>
                <c:ptCount val="1"/>
                <c:pt idx="0">
                  <c:v>2.6582695617150598E-2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CAB-48BD-9BC0-58D4499A974A}"/>
            </c:ext>
          </c:extLst>
        </c:ser>
        <c:ser>
          <c:idx val="16"/>
          <c:order val="16"/>
          <c:tx>
            <c:strRef>
              <c:f>Info!$E$54</c:f>
              <c:strCache>
                <c:ptCount val="1"/>
                <c:pt idx="0">
                  <c:v>Mental Health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Info!$F$54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CAB-48BD-9BC0-58D4499A97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50071328"/>
        <c:axId val="650069360"/>
      </c:barChart>
      <c:catAx>
        <c:axId val="65007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69360"/>
        <c:crosses val="autoZero"/>
        <c:auto val="1"/>
        <c:lblAlgn val="ctr"/>
        <c:lblOffset val="100"/>
        <c:noMultiLvlLbl val="0"/>
      </c:catAx>
      <c:valAx>
        <c:axId val="65006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0071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Pediatric Surgeries by Nationality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D58-4955-B58D-F6BB90E6AEE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D58-4955-B58D-F6BB90E6AEE1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D58-4955-B58D-F6BB90E6AEE1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D58-4955-B58D-F6BB90E6AEE1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D58-4955-B58D-F6BB90E6AE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Info!$E$58:$E$62</c:f>
              <c:strCache>
                <c:ptCount val="5"/>
                <c:pt idx="0">
                  <c:v>Syrian</c:v>
                </c:pt>
                <c:pt idx="1">
                  <c:v>Lebanese</c:v>
                </c:pt>
                <c:pt idx="2">
                  <c:v>PRL</c:v>
                </c:pt>
                <c:pt idx="3">
                  <c:v>PRS</c:v>
                </c:pt>
                <c:pt idx="4">
                  <c:v>Other</c:v>
                </c:pt>
              </c:strCache>
            </c:strRef>
          </c:cat>
          <c:val>
            <c:numRef>
              <c:f>Info!$F$58:$F$62</c:f>
              <c:numCache>
                <c:formatCode>0%</c:formatCode>
                <c:ptCount val="5"/>
                <c:pt idx="0">
                  <c:v>0.72992700729927007</c:v>
                </c:pt>
                <c:pt idx="1">
                  <c:v>0.23357664233576642</c:v>
                </c:pt>
                <c:pt idx="2">
                  <c:v>3.6496350364963501E-2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D1-415D-855C-7AE1034B6FE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2022vs. 2023 vs.  2024 vs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Info!$F$72:$F$76</c:f>
              <c:numCache>
                <c:formatCode>General</c:formatCode>
                <c:ptCount val="5"/>
                <c:pt idx="0">
                  <c:v>93845</c:v>
                </c:pt>
                <c:pt idx="1">
                  <c:v>121357</c:v>
                </c:pt>
                <c:pt idx="2">
                  <c:v>43747</c:v>
                </c:pt>
                <c:pt idx="3">
                  <c:v>674</c:v>
                </c:pt>
                <c:pt idx="4">
                  <c:v>95812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DB-4FA5-AB7E-6A8A3FC80105}"/>
            </c:ext>
          </c:extLst>
        </c:ser>
        <c:ser>
          <c:idx val="1"/>
          <c:order val="1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Info!$G$72:$G$76</c:f>
              <c:numCache>
                <c:formatCode>General</c:formatCode>
                <c:ptCount val="5"/>
                <c:pt idx="0">
                  <c:v>94435</c:v>
                </c:pt>
                <c:pt idx="1">
                  <c:v>121022</c:v>
                </c:pt>
                <c:pt idx="2">
                  <c:v>47782</c:v>
                </c:pt>
                <c:pt idx="3">
                  <c:v>777</c:v>
                </c:pt>
                <c:pt idx="4">
                  <c:v>97138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DB-4FA5-AB7E-6A8A3FC80105}"/>
            </c:ext>
          </c:extLst>
        </c:ser>
        <c:ser>
          <c:idx val="2"/>
          <c:order val="2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Info!$H$72:$H$76</c:f>
              <c:numCache>
                <c:formatCode>General</c:formatCode>
                <c:ptCount val="5"/>
                <c:pt idx="0">
                  <c:v>78079</c:v>
                </c:pt>
                <c:pt idx="1">
                  <c:v>79453</c:v>
                </c:pt>
                <c:pt idx="2">
                  <c:v>33708</c:v>
                </c:pt>
                <c:pt idx="3">
                  <c:v>554</c:v>
                </c:pt>
                <c:pt idx="4">
                  <c:v>79872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DB-4FA5-AB7E-6A8A3FC80105}"/>
            </c:ext>
          </c:extLst>
        </c:ser>
        <c:ser>
          <c:idx val="3"/>
          <c:order val="3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Info!$E$72:$E$76</c:f>
              <c:strCache>
                <c:ptCount val="5"/>
                <c:pt idx="0">
                  <c:v>Consultations</c:v>
                </c:pt>
                <c:pt idx="1">
                  <c:v>Medical Services </c:v>
                </c:pt>
                <c:pt idx="2">
                  <c:v>Medications </c:v>
                </c:pt>
                <c:pt idx="3">
                  <c:v>Surgeries</c:v>
                </c:pt>
                <c:pt idx="4">
                  <c:v># Of Beneficiaries</c:v>
                </c:pt>
              </c:strCache>
            </c:strRef>
          </c:cat>
          <c:val>
            <c:numRef>
              <c:f>Info!$I$72:$I$76</c:f>
              <c:numCache>
                <c:formatCode>General</c:formatCode>
                <c:ptCount val="5"/>
                <c:pt idx="0">
                  <c:v>54622</c:v>
                </c:pt>
                <c:pt idx="1">
                  <c:v>42807</c:v>
                </c:pt>
                <c:pt idx="2">
                  <c:v>24963</c:v>
                </c:pt>
                <c:pt idx="3">
                  <c:v>367</c:v>
                </c:pt>
                <c:pt idx="4">
                  <c:v>56393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DB-4FA5-AB7E-6A8A3FC80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8708064"/>
        <c:axId val="818712384"/>
      </c:barChart>
      <c:catAx>
        <c:axId val="81870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712384"/>
        <c:crosses val="autoZero"/>
        <c:auto val="1"/>
        <c:lblAlgn val="ctr"/>
        <c:lblOffset val="100"/>
        <c:noMultiLvlLbl val="0"/>
      </c:catAx>
      <c:valAx>
        <c:axId val="8187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70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Beneficiaries by Nationalities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5FA-4F27-BEB9-D90E7334F13A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5FA-4F27-BEB9-D90E7334F13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5FA-4F27-BEB9-D90E7334F13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5FA-4F27-BEB9-D90E7334F13A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5FA-4F27-BEB9-D90E7334F1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Info!$F$95:$F$99</c:f>
              <c:strCache>
                <c:ptCount val="5"/>
                <c:pt idx="0">
                  <c:v>Syrian</c:v>
                </c:pt>
                <c:pt idx="1">
                  <c:v>Lebanese</c:v>
                </c:pt>
                <c:pt idx="2">
                  <c:v>PRL</c:v>
                </c:pt>
                <c:pt idx="3">
                  <c:v>PRS</c:v>
                </c:pt>
                <c:pt idx="4">
                  <c:v>Other</c:v>
                </c:pt>
              </c:strCache>
            </c:strRef>
          </c:cat>
          <c:val>
            <c:numRef>
              <c:f>Info!$G$95:$G$99</c:f>
              <c:numCache>
                <c:formatCode>0%</c:formatCode>
                <c:ptCount val="5"/>
                <c:pt idx="0">
                  <c:v>0.63329017152384837</c:v>
                </c:pt>
                <c:pt idx="1">
                  <c:v>0.34336697589442505</c:v>
                </c:pt>
                <c:pt idx="2">
                  <c:v>1.3604838852723629E-2</c:v>
                </c:pt>
                <c:pt idx="3">
                  <c:v>6.2791563935647512E-3</c:v>
                </c:pt>
                <c:pt idx="4">
                  <c:v>3.4588573354382107E-3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C-499D-83E5-B1E3344EEBC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2</xdr:col>
      <xdr:colOff>9525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D900E4-D57F-4EB6-EDC4-3F5BE09A6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47625"/>
          <a:ext cx="1276349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569324</xdr:colOff>
      <xdr:row>0</xdr:row>
      <xdr:rowOff>973537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1C18DE-0114-DB68-D338-C377B6E60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274174" cy="9449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1</xdr:col>
      <xdr:colOff>514349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351360-BF6C-45AA-A13D-4B515A0F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1276349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</xdr:col>
      <xdr:colOff>514349</xdr:colOff>
      <xdr:row>0</xdr:row>
      <xdr:rowOff>962025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AE53C1-F2B5-43BF-9C07-9B8CA91CB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1276349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638175</xdr:colOff>
      <xdr:row>0</xdr:row>
      <xdr:rowOff>981075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C72E058-22EF-4DD2-988B-EDE086053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0"/>
          <a:ext cx="1343025" cy="942975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19</xdr:row>
      <xdr:rowOff>0</xdr:rowOff>
    </xdr:from>
    <xdr:to>
      <xdr:col>15</xdr:col>
      <xdr:colOff>247650</xdr:colOff>
      <xdr:row>32</xdr:row>
      <xdr:rowOff>133350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CE90DA1-ED16-4090-8524-C210A31B7D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19</xdr:row>
      <xdr:rowOff>0</xdr:rowOff>
    </xdr:from>
    <xdr:to>
      <xdr:col>23</xdr:col>
      <xdr:colOff>285750</xdr:colOff>
      <xdr:row>32</xdr:row>
      <xdr:rowOff>133350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56026AD-3E6F-4893-BDAB-6818354A5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0</xdr:colOff>
      <xdr:row>19</xdr:row>
      <xdr:rowOff>0</xdr:rowOff>
    </xdr:from>
    <xdr:to>
      <xdr:col>8</xdr:col>
      <xdr:colOff>390525</xdr:colOff>
      <xdr:row>32</xdr:row>
      <xdr:rowOff>133350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12ECF7A-3828-4968-B18D-371EA0C7B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50</xdr:col>
      <xdr:colOff>133350</xdr:colOff>
      <xdr:row>4</xdr:row>
      <xdr:rowOff>0</xdr:rowOff>
    </xdr:from>
    <xdr:to>
      <xdr:col>57</xdr:col>
      <xdr:colOff>438150</xdr:colOff>
      <xdr:row>18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5D73E56-EA06-45A9-BD2F-0D45E21E20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50</xdr:col>
      <xdr:colOff>133350</xdr:colOff>
      <xdr:row>19</xdr:row>
      <xdr:rowOff>0</xdr:rowOff>
    </xdr:from>
    <xdr:to>
      <xdr:col>57</xdr:col>
      <xdr:colOff>438150</xdr:colOff>
      <xdr:row>32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9D70E0D-1A23-4D98-A3AB-5A126850A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50</xdr:col>
      <xdr:colOff>123825</xdr:colOff>
      <xdr:row>33</xdr:row>
      <xdr:rowOff>171450</xdr:rowOff>
    </xdr:from>
    <xdr:to>
      <xdr:col>57</xdr:col>
      <xdr:colOff>428625</xdr:colOff>
      <xdr:row>47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A15DCF5-852C-4D8A-97B4-7CCFFB3CA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42</xdr:col>
      <xdr:colOff>1038225</xdr:colOff>
      <xdr:row>66</xdr:row>
      <xdr:rowOff>28575</xdr:rowOff>
    </xdr:from>
    <xdr:to>
      <xdr:col>48</xdr:col>
      <xdr:colOff>590550</xdr:colOff>
      <xdr:row>79</xdr:row>
      <xdr:rowOff>171450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67DC13D-BCC8-44A4-8CDF-F4D7F0088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50</xdr:col>
      <xdr:colOff>133350</xdr:colOff>
      <xdr:row>48</xdr:row>
      <xdr:rowOff>28575</xdr:rowOff>
    </xdr:from>
    <xdr:to>
      <xdr:col>57</xdr:col>
      <xdr:colOff>438150</xdr:colOff>
      <xdr:row>61</xdr:row>
      <xdr:rowOff>171450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5F1F232-685B-4718-A1A3-B8484C54D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142875</xdr:colOff>
      <xdr:row>62</xdr:row>
      <xdr:rowOff>161925</xdr:rowOff>
    </xdr:from>
    <xdr:to>
      <xdr:col>57</xdr:col>
      <xdr:colOff>447675</xdr:colOff>
      <xdr:row>76</xdr:row>
      <xdr:rowOff>104775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A0540B5-E118-4942-B9F7-81EDD2AAF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</xdr:colOff>
      <xdr:row>1</xdr:row>
      <xdr:rowOff>19050</xdr:rowOff>
    </xdr:from>
    <xdr:to>
      <xdr:col>17</xdr:col>
      <xdr:colOff>461962</xdr:colOff>
      <xdr:row>16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57DAA9-CDDC-EA74-3E7B-2465CA90CE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23812</xdr:colOff>
      <xdr:row>19</xdr:row>
      <xdr:rowOff>57150</xdr:rowOff>
    </xdr:from>
    <xdr:to>
      <xdr:col>17</xdr:col>
      <xdr:colOff>481012</xdr:colOff>
      <xdr:row>34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920CA0-29F9-568F-D417-D942782351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23812</xdr:colOff>
      <xdr:row>36</xdr:row>
      <xdr:rowOff>28575</xdr:rowOff>
    </xdr:from>
    <xdr:to>
      <xdr:col>17</xdr:col>
      <xdr:colOff>481012</xdr:colOff>
      <xdr:row>51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A0F5C4B-6C7C-D48E-1A3D-DE6D9DF617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33337</xdr:colOff>
      <xdr:row>51</xdr:row>
      <xdr:rowOff>161925</xdr:rowOff>
    </xdr:from>
    <xdr:to>
      <xdr:col>17</xdr:col>
      <xdr:colOff>490537</xdr:colOff>
      <xdr:row>67</xdr:row>
      <xdr:rowOff>9525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1E9AB13-FA33-8A6A-0DC1-D00F318030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4762</xdr:colOff>
      <xdr:row>68</xdr:row>
      <xdr:rowOff>9525</xdr:rowOff>
    </xdr:from>
    <xdr:to>
      <xdr:col>17</xdr:col>
      <xdr:colOff>461962</xdr:colOff>
      <xdr:row>83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994F09D-EFD3-FFF2-8E19-06CB31F2BA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528637</xdr:colOff>
      <xdr:row>86</xdr:row>
      <xdr:rowOff>9525</xdr:rowOff>
    </xdr:from>
    <xdr:to>
      <xdr:col>16</xdr:col>
      <xdr:colOff>300037</xdr:colOff>
      <xdr:row>101</xdr:row>
      <xdr:rowOff>38100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CCF6967-848C-BE8D-80CF-42AE83784F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74"/>
  <sheetViews>
    <sheetView topLeftCell="P1" workbookViewId="0">
      <pane ySplit="4" topLeftCell="A5" activePane="bottomLeft" state="frozen"/>
      <selection pane="bottomLeft" activeCell="AG10" sqref="AG10"/>
    </sheetView>
  </sheetViews>
  <sheetFormatPr defaultColWidth="12.625" defaultRowHeight="15" customHeight="1" x14ac:dyDescent="0.2"/>
  <cols>
    <col min="1" max="1" width="9.875" customWidth="1"/>
    <col min="2" max="4" width="7.625" customWidth="1"/>
    <col min="5" max="5" width="10.75" bestFit="1" customWidth="1"/>
    <col min="6" max="6" width="10.125" customWidth="1"/>
    <col min="7" max="7" width="7.625" customWidth="1"/>
    <col min="8" max="8" width="10.875" customWidth="1"/>
    <col min="9" max="9" width="9.375" customWidth="1"/>
    <col min="10" max="10" width="11.875" customWidth="1"/>
    <col min="11" max="12" width="9.375" customWidth="1"/>
    <col min="13" max="13" width="10.5" customWidth="1"/>
    <col min="14" max="14" width="9.375" customWidth="1"/>
    <col min="15" max="15" width="7.625" customWidth="1"/>
    <col min="16" max="16" width="7.375" customWidth="1"/>
    <col min="17" max="20" width="7.625" customWidth="1"/>
    <col min="21" max="21" width="8.5" bestFit="1" customWidth="1"/>
    <col min="22" max="22" width="10.25" bestFit="1" customWidth="1"/>
    <col min="23" max="23" width="8.25" bestFit="1" customWidth="1"/>
    <col min="24" max="24" width="8.25" customWidth="1"/>
    <col min="25" max="25" width="14.875" customWidth="1"/>
    <col min="26" max="28" width="7.625" customWidth="1"/>
    <col min="29" max="29" width="9.125" customWidth="1"/>
    <col min="30" max="30" width="10.25" customWidth="1"/>
    <col min="31" max="31" width="7.375" customWidth="1"/>
    <col min="32" max="32" width="13.875" customWidth="1"/>
    <col min="33" max="33" width="10.375" customWidth="1"/>
    <col min="34" max="34" width="7.625" customWidth="1"/>
    <col min="35" max="35" width="8" customWidth="1"/>
    <col min="36" max="37" width="7.625" customWidth="1"/>
    <col min="38" max="50" width="8" customWidth="1"/>
  </cols>
  <sheetData>
    <row r="1" spans="1:50" ht="78" customHeight="1" x14ac:dyDescent="0.35">
      <c r="A1" s="167"/>
      <c r="B1" s="168"/>
      <c r="C1" s="169" t="s">
        <v>98</v>
      </c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5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31.5" customHeight="1" x14ac:dyDescent="0.25">
      <c r="A2" s="164" t="s">
        <v>0</v>
      </c>
      <c r="B2" s="173" t="s">
        <v>1</v>
      </c>
      <c r="C2" s="162"/>
      <c r="D2" s="162"/>
      <c r="E2" s="162"/>
      <c r="F2" s="162"/>
      <c r="G2" s="162"/>
      <c r="H2" s="162"/>
      <c r="I2" s="162"/>
      <c r="J2" s="162"/>
      <c r="K2" s="162"/>
      <c r="L2" s="163"/>
      <c r="M2" s="174" t="s">
        <v>2</v>
      </c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3"/>
      <c r="Y2" s="165" t="s">
        <v>3</v>
      </c>
      <c r="Z2" s="161" t="s">
        <v>5</v>
      </c>
      <c r="AA2" s="162"/>
      <c r="AB2" s="162"/>
      <c r="AC2" s="162"/>
      <c r="AD2" s="162"/>
      <c r="AE2" s="162"/>
      <c r="AF2" s="163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5" customHeight="1" x14ac:dyDescent="0.25">
      <c r="A3" s="166"/>
      <c r="B3" s="164" t="s">
        <v>6</v>
      </c>
      <c r="C3" s="164" t="s">
        <v>7</v>
      </c>
      <c r="D3" s="164" t="s">
        <v>8</v>
      </c>
      <c r="E3" s="164" t="s">
        <v>9</v>
      </c>
      <c r="F3" s="164" t="s">
        <v>10</v>
      </c>
      <c r="G3" s="164" t="s">
        <v>11</v>
      </c>
      <c r="H3" s="164" t="s">
        <v>12</v>
      </c>
      <c r="I3" s="164" t="s">
        <v>72</v>
      </c>
      <c r="J3" s="164" t="s">
        <v>13</v>
      </c>
      <c r="K3" s="164" t="s">
        <v>14</v>
      </c>
      <c r="L3" s="157" t="s">
        <v>15</v>
      </c>
      <c r="M3" s="170" t="s">
        <v>16</v>
      </c>
      <c r="N3" s="170" t="s">
        <v>17</v>
      </c>
      <c r="O3" s="170" t="s">
        <v>18</v>
      </c>
      <c r="P3" s="170" t="s">
        <v>19</v>
      </c>
      <c r="Q3" s="170" t="s">
        <v>20</v>
      </c>
      <c r="R3" s="170" t="s">
        <v>21</v>
      </c>
      <c r="S3" s="170" t="s">
        <v>22</v>
      </c>
      <c r="T3" s="170" t="s">
        <v>23</v>
      </c>
      <c r="U3" s="170" t="s">
        <v>24</v>
      </c>
      <c r="V3" s="170" t="s">
        <v>25</v>
      </c>
      <c r="W3" s="170" t="s">
        <v>26</v>
      </c>
      <c r="X3" s="157" t="s">
        <v>15</v>
      </c>
      <c r="Y3" s="166"/>
      <c r="Z3" s="171" t="s">
        <v>27</v>
      </c>
      <c r="AA3" s="172"/>
      <c r="AB3" s="157" t="s">
        <v>15</v>
      </c>
      <c r="AC3" s="171" t="s">
        <v>28</v>
      </c>
      <c r="AD3" s="172"/>
      <c r="AE3" s="157" t="s">
        <v>15</v>
      </c>
      <c r="AF3" s="159" t="s">
        <v>15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5" customHeight="1" x14ac:dyDescent="0.2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21" t="s">
        <v>29</v>
      </c>
      <c r="AA4" s="21" t="s">
        <v>30</v>
      </c>
      <c r="AB4" s="158"/>
      <c r="AC4" s="22" t="s">
        <v>31</v>
      </c>
      <c r="AD4" s="23" t="s">
        <v>30</v>
      </c>
      <c r="AE4" s="158"/>
      <c r="AF4" s="160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25">
      <c r="A5" s="59">
        <v>45658</v>
      </c>
      <c r="B5" s="31">
        <v>144</v>
      </c>
      <c r="C5" s="31">
        <v>272</v>
      </c>
      <c r="D5" s="31">
        <v>234</v>
      </c>
      <c r="E5" s="31">
        <v>344</v>
      </c>
      <c r="F5" s="31">
        <v>16</v>
      </c>
      <c r="G5" s="31">
        <v>0</v>
      </c>
      <c r="H5" s="31">
        <v>0</v>
      </c>
      <c r="I5" s="31">
        <v>20</v>
      </c>
      <c r="J5" s="31">
        <v>14</v>
      </c>
      <c r="K5" s="31">
        <v>0</v>
      </c>
      <c r="L5" s="4">
        <f>B5+C5+D5+E5+F5+G5+H5+I5+J5+K5</f>
        <v>1044</v>
      </c>
      <c r="M5" s="31">
        <v>55</v>
      </c>
      <c r="N5" s="31">
        <v>185</v>
      </c>
      <c r="O5" s="31">
        <v>349</v>
      </c>
      <c r="P5" s="31">
        <v>0</v>
      </c>
      <c r="Q5" s="31">
        <v>1</v>
      </c>
      <c r="R5" s="31">
        <v>0</v>
      </c>
      <c r="S5" s="31">
        <v>0</v>
      </c>
      <c r="T5" s="31">
        <v>5</v>
      </c>
      <c r="U5" s="31">
        <v>0</v>
      </c>
      <c r="V5" s="31">
        <v>1</v>
      </c>
      <c r="W5" s="31">
        <v>0</v>
      </c>
      <c r="X5" s="4">
        <f t="shared" ref="X5:X16" si="0">SUM(M5:W5)</f>
        <v>596</v>
      </c>
      <c r="Y5" s="31">
        <v>545</v>
      </c>
      <c r="Z5" s="31">
        <v>154</v>
      </c>
      <c r="AA5" s="31">
        <v>135</v>
      </c>
      <c r="AB5" s="4">
        <f t="shared" ref="AB5:AB16" si="1">SUM(Z5+AA5)</f>
        <v>289</v>
      </c>
      <c r="AC5" s="31">
        <v>134</v>
      </c>
      <c r="AD5" s="31">
        <v>621</v>
      </c>
      <c r="AE5" s="4">
        <f t="shared" ref="AE5:AE16" si="2">SUM(AC5+AD5)</f>
        <v>755</v>
      </c>
      <c r="AF5" s="4">
        <f>AE5+AB5</f>
        <v>1044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59">
        <v>45689</v>
      </c>
      <c r="B6" s="31">
        <v>78</v>
      </c>
      <c r="C6" s="31">
        <v>240</v>
      </c>
      <c r="D6" s="31">
        <v>196</v>
      </c>
      <c r="E6" s="31">
        <v>264</v>
      </c>
      <c r="F6" s="31">
        <v>5</v>
      </c>
      <c r="G6" s="31">
        <v>0</v>
      </c>
      <c r="H6" s="31">
        <v>0</v>
      </c>
      <c r="I6" s="31">
        <v>11</v>
      </c>
      <c r="J6" s="31">
        <v>15</v>
      </c>
      <c r="K6" s="31">
        <v>0</v>
      </c>
      <c r="L6" s="4">
        <f t="shared" ref="L6:L16" si="3">B6+C6+D6+E6+F6+G6+H6+I6+J6+K6</f>
        <v>809</v>
      </c>
      <c r="M6" s="31">
        <v>44</v>
      </c>
      <c r="N6" s="31">
        <v>104</v>
      </c>
      <c r="O6" s="31">
        <v>265</v>
      </c>
      <c r="P6" s="31">
        <v>0</v>
      </c>
      <c r="Q6" s="31">
        <v>0</v>
      </c>
      <c r="R6" s="31">
        <v>0</v>
      </c>
      <c r="S6" s="31">
        <v>0</v>
      </c>
      <c r="T6" s="31">
        <v>3</v>
      </c>
      <c r="U6" s="31">
        <v>0</v>
      </c>
      <c r="V6" s="31">
        <v>0</v>
      </c>
      <c r="W6" s="31">
        <v>0</v>
      </c>
      <c r="X6" s="4">
        <f t="shared" si="0"/>
        <v>416</v>
      </c>
      <c r="Y6" s="31">
        <v>337</v>
      </c>
      <c r="Z6" s="31">
        <v>128</v>
      </c>
      <c r="AA6" s="31">
        <v>101</v>
      </c>
      <c r="AB6" s="4">
        <f t="shared" si="1"/>
        <v>229</v>
      </c>
      <c r="AC6" s="31">
        <v>126</v>
      </c>
      <c r="AD6" s="31">
        <v>454</v>
      </c>
      <c r="AE6" s="4">
        <f t="shared" si="2"/>
        <v>580</v>
      </c>
      <c r="AF6" s="4">
        <f t="shared" ref="AF6:AF16" si="4">AE6+AB6</f>
        <v>809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59">
        <v>45717</v>
      </c>
      <c r="B7" s="31">
        <v>75</v>
      </c>
      <c r="C7" s="31">
        <v>258</v>
      </c>
      <c r="D7" s="31">
        <v>154</v>
      </c>
      <c r="E7" s="31">
        <v>407</v>
      </c>
      <c r="F7" s="31">
        <v>6</v>
      </c>
      <c r="G7" s="31">
        <v>0</v>
      </c>
      <c r="H7" s="31">
        <v>0</v>
      </c>
      <c r="I7" s="31">
        <v>6</v>
      </c>
      <c r="J7" s="31">
        <v>5</v>
      </c>
      <c r="K7" s="31">
        <v>0</v>
      </c>
      <c r="L7" s="4">
        <f t="shared" si="3"/>
        <v>911</v>
      </c>
      <c r="M7" s="31">
        <v>28</v>
      </c>
      <c r="N7" s="31">
        <v>213</v>
      </c>
      <c r="O7" s="31">
        <v>239</v>
      </c>
      <c r="P7" s="31">
        <v>1</v>
      </c>
      <c r="Q7" s="31">
        <v>0</v>
      </c>
      <c r="R7" s="31">
        <v>0</v>
      </c>
      <c r="S7" s="31">
        <v>1</v>
      </c>
      <c r="T7" s="31">
        <v>1</v>
      </c>
      <c r="U7" s="31">
        <v>0</v>
      </c>
      <c r="V7" s="31">
        <v>2</v>
      </c>
      <c r="W7" s="31">
        <v>0</v>
      </c>
      <c r="X7" s="4">
        <f t="shared" si="0"/>
        <v>485</v>
      </c>
      <c r="Y7" s="31">
        <v>772</v>
      </c>
      <c r="Z7" s="31">
        <v>137</v>
      </c>
      <c r="AA7" s="31">
        <v>184</v>
      </c>
      <c r="AB7" s="4">
        <f t="shared" si="1"/>
        <v>321</v>
      </c>
      <c r="AC7" s="31">
        <v>123</v>
      </c>
      <c r="AD7" s="31">
        <v>467</v>
      </c>
      <c r="AE7" s="4">
        <f t="shared" si="2"/>
        <v>590</v>
      </c>
      <c r="AF7" s="4">
        <f t="shared" si="4"/>
        <v>911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59">
        <v>45748</v>
      </c>
      <c r="B8" s="31">
        <v>93</v>
      </c>
      <c r="C8" s="31">
        <v>221</v>
      </c>
      <c r="D8" s="31">
        <v>199</v>
      </c>
      <c r="E8" s="31">
        <v>362</v>
      </c>
      <c r="F8" s="31">
        <v>13</v>
      </c>
      <c r="G8" s="31">
        <v>0</v>
      </c>
      <c r="H8" s="31">
        <v>0</v>
      </c>
      <c r="I8" s="31">
        <v>8</v>
      </c>
      <c r="J8" s="31">
        <v>4</v>
      </c>
      <c r="K8" s="31">
        <v>0</v>
      </c>
      <c r="L8" s="4">
        <f t="shared" si="3"/>
        <v>900</v>
      </c>
      <c r="M8" s="31">
        <v>80</v>
      </c>
      <c r="N8" s="31">
        <v>141</v>
      </c>
      <c r="O8" s="31">
        <v>324</v>
      </c>
      <c r="P8" s="31">
        <v>3</v>
      </c>
      <c r="Q8" s="31">
        <v>0</v>
      </c>
      <c r="R8" s="31">
        <v>0</v>
      </c>
      <c r="S8" s="31">
        <v>1</v>
      </c>
      <c r="T8" s="31">
        <v>3</v>
      </c>
      <c r="U8" s="31">
        <v>0</v>
      </c>
      <c r="V8" s="31">
        <v>1</v>
      </c>
      <c r="W8" s="31">
        <v>1</v>
      </c>
      <c r="X8" s="4">
        <f t="shared" si="0"/>
        <v>554</v>
      </c>
      <c r="Y8" s="31">
        <v>480</v>
      </c>
      <c r="Z8" s="31">
        <v>123</v>
      </c>
      <c r="AA8" s="31">
        <v>114</v>
      </c>
      <c r="AB8" s="4">
        <f t="shared" si="1"/>
        <v>237</v>
      </c>
      <c r="AC8" s="31">
        <v>98</v>
      </c>
      <c r="AD8" s="31">
        <v>565</v>
      </c>
      <c r="AE8" s="4">
        <f t="shared" si="2"/>
        <v>663</v>
      </c>
      <c r="AF8" s="4">
        <f t="shared" si="4"/>
        <v>900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59">
        <v>45778</v>
      </c>
      <c r="B9" s="31">
        <v>122</v>
      </c>
      <c r="C9" s="31">
        <v>141</v>
      </c>
      <c r="D9" s="31">
        <v>62</v>
      </c>
      <c r="E9" s="31">
        <v>332</v>
      </c>
      <c r="F9" s="31">
        <v>21</v>
      </c>
      <c r="G9" s="31">
        <v>0</v>
      </c>
      <c r="H9" s="31">
        <v>0</v>
      </c>
      <c r="I9" s="31">
        <v>3</v>
      </c>
      <c r="J9" s="31">
        <v>5</v>
      </c>
      <c r="K9" s="31">
        <v>0</v>
      </c>
      <c r="L9" s="4">
        <f t="shared" si="3"/>
        <v>686</v>
      </c>
      <c r="M9" s="31">
        <v>73</v>
      </c>
      <c r="N9" s="31">
        <v>129</v>
      </c>
      <c r="O9" s="31">
        <v>321</v>
      </c>
      <c r="P9" s="31">
        <v>3</v>
      </c>
      <c r="Q9" s="31">
        <v>0</v>
      </c>
      <c r="R9" s="31">
        <v>0</v>
      </c>
      <c r="S9" s="31">
        <v>1</v>
      </c>
      <c r="T9" s="31">
        <v>6</v>
      </c>
      <c r="U9" s="31">
        <v>0</v>
      </c>
      <c r="V9" s="31">
        <v>0</v>
      </c>
      <c r="W9" s="31">
        <v>0</v>
      </c>
      <c r="X9" s="4">
        <f t="shared" si="0"/>
        <v>533</v>
      </c>
      <c r="Y9" s="31">
        <v>416</v>
      </c>
      <c r="Z9" s="31">
        <v>65</v>
      </c>
      <c r="AA9" s="31">
        <v>72</v>
      </c>
      <c r="AB9" s="4">
        <f t="shared" si="1"/>
        <v>137</v>
      </c>
      <c r="AC9" s="31">
        <v>111</v>
      </c>
      <c r="AD9" s="31">
        <v>438</v>
      </c>
      <c r="AE9" s="4">
        <f t="shared" si="2"/>
        <v>549</v>
      </c>
      <c r="AF9" s="4">
        <f t="shared" si="4"/>
        <v>686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s="59">
        <v>45809</v>
      </c>
      <c r="B10" s="31">
        <v>113</v>
      </c>
      <c r="C10" s="31">
        <v>140</v>
      </c>
      <c r="D10" s="31">
        <v>154</v>
      </c>
      <c r="E10" s="31">
        <v>260</v>
      </c>
      <c r="F10" s="31">
        <v>15</v>
      </c>
      <c r="G10" s="31">
        <v>0</v>
      </c>
      <c r="H10" s="31">
        <v>0</v>
      </c>
      <c r="I10" s="31">
        <v>12</v>
      </c>
      <c r="J10" s="31">
        <v>3</v>
      </c>
      <c r="K10" s="31">
        <v>0</v>
      </c>
      <c r="L10" s="4">
        <f t="shared" si="3"/>
        <v>697</v>
      </c>
      <c r="M10" s="31">
        <v>52</v>
      </c>
      <c r="N10" s="31">
        <v>109</v>
      </c>
      <c r="O10" s="31">
        <v>262</v>
      </c>
      <c r="P10" s="31">
        <v>0</v>
      </c>
      <c r="Q10" s="31">
        <v>0</v>
      </c>
      <c r="R10" s="31">
        <v>0</v>
      </c>
      <c r="S10" s="31">
        <v>1</v>
      </c>
      <c r="T10" s="31">
        <v>2</v>
      </c>
      <c r="U10" s="31">
        <v>0</v>
      </c>
      <c r="V10" s="31">
        <v>2</v>
      </c>
      <c r="W10" s="31">
        <v>0</v>
      </c>
      <c r="X10" s="4">
        <f t="shared" si="0"/>
        <v>428</v>
      </c>
      <c r="Y10" s="31">
        <v>365</v>
      </c>
      <c r="Z10" s="31">
        <v>74</v>
      </c>
      <c r="AA10" s="31">
        <v>115</v>
      </c>
      <c r="AB10" s="4">
        <f t="shared" si="1"/>
        <v>189</v>
      </c>
      <c r="AC10" s="31">
        <v>92</v>
      </c>
      <c r="AD10" s="31">
        <v>416</v>
      </c>
      <c r="AE10" s="4">
        <f t="shared" si="2"/>
        <v>508</v>
      </c>
      <c r="AF10" s="4">
        <f t="shared" si="4"/>
        <v>697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s="59">
        <v>45839</v>
      </c>
      <c r="B11" s="31">
        <v>120</v>
      </c>
      <c r="C11" s="31">
        <v>144</v>
      </c>
      <c r="D11" s="31">
        <v>203</v>
      </c>
      <c r="E11" s="31">
        <v>251</v>
      </c>
      <c r="F11" s="31">
        <v>27</v>
      </c>
      <c r="G11" s="31">
        <v>0</v>
      </c>
      <c r="H11" s="31">
        <v>0</v>
      </c>
      <c r="I11" s="31">
        <v>11</v>
      </c>
      <c r="J11" s="31">
        <v>7</v>
      </c>
      <c r="K11" s="31">
        <v>0</v>
      </c>
      <c r="L11" s="4">
        <f t="shared" si="3"/>
        <v>763</v>
      </c>
      <c r="M11" s="31">
        <v>81</v>
      </c>
      <c r="N11" s="31">
        <v>119</v>
      </c>
      <c r="O11" s="31">
        <v>247</v>
      </c>
      <c r="P11" s="31">
        <v>0</v>
      </c>
      <c r="Q11" s="31">
        <v>0</v>
      </c>
      <c r="R11" s="31">
        <v>0</v>
      </c>
      <c r="S11" s="31">
        <v>0</v>
      </c>
      <c r="T11" s="31">
        <v>5</v>
      </c>
      <c r="U11" s="31">
        <v>0</v>
      </c>
      <c r="V11" s="31">
        <v>2</v>
      </c>
      <c r="W11" s="31">
        <v>1</v>
      </c>
      <c r="X11" s="4">
        <f t="shared" si="0"/>
        <v>455</v>
      </c>
      <c r="Y11" s="31">
        <v>373</v>
      </c>
      <c r="Z11" s="31">
        <v>75</v>
      </c>
      <c r="AA11" s="31">
        <v>126</v>
      </c>
      <c r="AB11" s="4">
        <f t="shared" si="1"/>
        <v>201</v>
      </c>
      <c r="AC11" s="31">
        <v>102</v>
      </c>
      <c r="AD11" s="31">
        <v>460</v>
      </c>
      <c r="AE11" s="4">
        <f t="shared" si="2"/>
        <v>562</v>
      </c>
      <c r="AF11" s="4">
        <f t="shared" si="4"/>
        <v>763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59">
        <v>45870</v>
      </c>
      <c r="B12" s="31">
        <v>122</v>
      </c>
      <c r="C12" s="31">
        <v>142</v>
      </c>
      <c r="D12" s="31">
        <v>159</v>
      </c>
      <c r="E12" s="31">
        <v>280</v>
      </c>
      <c r="F12" s="31">
        <v>18</v>
      </c>
      <c r="G12" s="31">
        <v>0</v>
      </c>
      <c r="H12" s="31">
        <v>0</v>
      </c>
      <c r="I12" s="31">
        <v>8</v>
      </c>
      <c r="J12" s="31">
        <v>8</v>
      </c>
      <c r="K12" s="31">
        <v>0</v>
      </c>
      <c r="L12" s="4">
        <f t="shared" si="3"/>
        <v>737</v>
      </c>
      <c r="M12" s="31">
        <v>56</v>
      </c>
      <c r="N12" s="31">
        <v>97</v>
      </c>
      <c r="O12" s="31">
        <v>277</v>
      </c>
      <c r="P12" s="31">
        <v>0</v>
      </c>
      <c r="Q12" s="31">
        <v>0</v>
      </c>
      <c r="R12" s="31">
        <v>0</v>
      </c>
      <c r="S12" s="31">
        <v>0</v>
      </c>
      <c r="T12" s="31">
        <v>4</v>
      </c>
      <c r="U12" s="31">
        <v>0</v>
      </c>
      <c r="V12" s="31">
        <v>0</v>
      </c>
      <c r="W12" s="31">
        <v>0</v>
      </c>
      <c r="X12" s="4">
        <f t="shared" si="0"/>
        <v>434</v>
      </c>
      <c r="Y12" s="31">
        <v>404</v>
      </c>
      <c r="Z12" s="31">
        <v>78</v>
      </c>
      <c r="AA12" s="31">
        <v>117</v>
      </c>
      <c r="AB12" s="4">
        <f t="shared" si="1"/>
        <v>195</v>
      </c>
      <c r="AC12" s="31">
        <v>102</v>
      </c>
      <c r="AD12" s="31">
        <v>440</v>
      </c>
      <c r="AE12" s="4">
        <f t="shared" si="2"/>
        <v>542</v>
      </c>
      <c r="AF12" s="4">
        <f t="shared" si="4"/>
        <v>737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s="59">
        <v>45901</v>
      </c>
      <c r="B13" s="31">
        <v>117</v>
      </c>
      <c r="C13" s="31">
        <v>140</v>
      </c>
      <c r="D13" s="31">
        <v>127</v>
      </c>
      <c r="E13" s="31">
        <v>239</v>
      </c>
      <c r="F13" s="31">
        <v>8</v>
      </c>
      <c r="G13" s="31">
        <v>0</v>
      </c>
      <c r="H13" s="31">
        <v>0</v>
      </c>
      <c r="I13" s="31">
        <v>11</v>
      </c>
      <c r="J13" s="31">
        <v>4</v>
      </c>
      <c r="K13" s="31">
        <v>0</v>
      </c>
      <c r="L13" s="4">
        <f t="shared" si="3"/>
        <v>646</v>
      </c>
      <c r="M13" s="31">
        <v>60</v>
      </c>
      <c r="N13" s="31">
        <v>128</v>
      </c>
      <c r="O13" s="31">
        <v>236</v>
      </c>
      <c r="P13" s="31">
        <v>2</v>
      </c>
      <c r="Q13" s="31">
        <v>0</v>
      </c>
      <c r="R13" s="31">
        <v>0</v>
      </c>
      <c r="S13" s="31">
        <v>0</v>
      </c>
      <c r="T13" s="31">
        <v>0</v>
      </c>
      <c r="U13" s="31">
        <v>21</v>
      </c>
      <c r="V13" s="31">
        <v>1</v>
      </c>
      <c r="W13" s="31">
        <v>0</v>
      </c>
      <c r="X13" s="4">
        <f t="shared" si="0"/>
        <v>448</v>
      </c>
      <c r="Y13" s="31">
        <v>330</v>
      </c>
      <c r="Z13" s="31">
        <v>77</v>
      </c>
      <c r="AA13" s="31">
        <v>84</v>
      </c>
      <c r="AB13" s="4">
        <f t="shared" si="1"/>
        <v>161</v>
      </c>
      <c r="AC13" s="31">
        <v>94</v>
      </c>
      <c r="AD13" s="31">
        <v>391</v>
      </c>
      <c r="AE13" s="4">
        <f t="shared" si="2"/>
        <v>485</v>
      </c>
      <c r="AF13" s="4">
        <f t="shared" si="4"/>
        <v>646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59">
        <v>45931</v>
      </c>
      <c r="B14" s="31">
        <v>124</v>
      </c>
      <c r="C14" s="31">
        <v>166</v>
      </c>
      <c r="D14" s="31">
        <v>128</v>
      </c>
      <c r="E14" s="31">
        <v>260</v>
      </c>
      <c r="F14" s="31">
        <v>34</v>
      </c>
      <c r="G14" s="31">
        <v>0</v>
      </c>
      <c r="H14" s="31">
        <v>0</v>
      </c>
      <c r="I14" s="31">
        <v>2</v>
      </c>
      <c r="J14" s="31">
        <v>4</v>
      </c>
      <c r="K14" s="31">
        <v>0</v>
      </c>
      <c r="L14" s="4">
        <f t="shared" si="3"/>
        <v>718</v>
      </c>
      <c r="M14" s="31">
        <v>65</v>
      </c>
      <c r="N14" s="31">
        <v>137</v>
      </c>
      <c r="O14" s="31">
        <v>259</v>
      </c>
      <c r="P14" s="31">
        <v>1</v>
      </c>
      <c r="Q14" s="31">
        <v>0</v>
      </c>
      <c r="R14" s="31">
        <v>0</v>
      </c>
      <c r="S14" s="31">
        <v>3</v>
      </c>
      <c r="T14" s="31">
        <v>1</v>
      </c>
      <c r="U14" s="31">
        <v>25</v>
      </c>
      <c r="V14" s="31">
        <v>2</v>
      </c>
      <c r="W14" s="31">
        <v>0</v>
      </c>
      <c r="X14" s="4">
        <f t="shared" si="0"/>
        <v>493</v>
      </c>
      <c r="Y14" s="31">
        <v>359</v>
      </c>
      <c r="Z14" s="31">
        <v>90</v>
      </c>
      <c r="AA14" s="31">
        <v>90</v>
      </c>
      <c r="AB14" s="4">
        <f t="shared" si="1"/>
        <v>180</v>
      </c>
      <c r="AC14" s="31">
        <v>116</v>
      </c>
      <c r="AD14" s="31">
        <v>422</v>
      </c>
      <c r="AE14" s="4">
        <f t="shared" si="2"/>
        <v>538</v>
      </c>
      <c r="AF14" s="4">
        <f t="shared" si="4"/>
        <v>718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s="59">
        <v>45962</v>
      </c>
      <c r="B15" s="31">
        <v>122</v>
      </c>
      <c r="C15" s="31">
        <v>148</v>
      </c>
      <c r="D15" s="31">
        <v>104</v>
      </c>
      <c r="E15" s="31">
        <v>213</v>
      </c>
      <c r="F15" s="31">
        <v>26</v>
      </c>
      <c r="G15" s="31">
        <v>0</v>
      </c>
      <c r="H15" s="31">
        <v>0</v>
      </c>
      <c r="I15" s="31">
        <v>5</v>
      </c>
      <c r="J15" s="31">
        <v>3</v>
      </c>
      <c r="K15" s="31">
        <v>0</v>
      </c>
      <c r="L15" s="4">
        <f t="shared" si="3"/>
        <v>621</v>
      </c>
      <c r="M15" s="31">
        <v>39</v>
      </c>
      <c r="N15" s="31">
        <v>106</v>
      </c>
      <c r="O15" s="31">
        <v>188</v>
      </c>
      <c r="P15" s="31">
        <v>0</v>
      </c>
      <c r="Q15" s="31">
        <v>0</v>
      </c>
      <c r="R15" s="31">
        <v>0</v>
      </c>
      <c r="S15" s="31">
        <v>0</v>
      </c>
      <c r="T15" s="31">
        <v>1</v>
      </c>
      <c r="U15" s="31">
        <v>21</v>
      </c>
      <c r="V15" s="31">
        <v>1</v>
      </c>
      <c r="W15" s="31">
        <v>0</v>
      </c>
      <c r="X15" s="4">
        <f t="shared" si="0"/>
        <v>356</v>
      </c>
      <c r="Y15" s="31">
        <v>379</v>
      </c>
      <c r="Z15" s="31">
        <v>86</v>
      </c>
      <c r="AA15" s="31">
        <v>89</v>
      </c>
      <c r="AB15" s="4">
        <f t="shared" si="1"/>
        <v>175</v>
      </c>
      <c r="AC15" s="31">
        <v>93</v>
      </c>
      <c r="AD15" s="31">
        <v>353</v>
      </c>
      <c r="AE15" s="4">
        <f t="shared" si="2"/>
        <v>446</v>
      </c>
      <c r="AF15" s="4">
        <f t="shared" si="4"/>
        <v>621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59">
        <v>45992</v>
      </c>
      <c r="B16" s="31">
        <v>142</v>
      </c>
      <c r="C16" s="31">
        <v>145</v>
      </c>
      <c r="D16" s="31">
        <v>135</v>
      </c>
      <c r="E16" s="31">
        <v>245</v>
      </c>
      <c r="F16" s="31">
        <v>23</v>
      </c>
      <c r="G16" s="31">
        <v>0</v>
      </c>
      <c r="H16" s="31">
        <v>0</v>
      </c>
      <c r="I16" s="31">
        <v>5</v>
      </c>
      <c r="J16" s="31">
        <v>3</v>
      </c>
      <c r="K16" s="31">
        <v>0</v>
      </c>
      <c r="L16" s="4">
        <f t="shared" si="3"/>
        <v>698</v>
      </c>
      <c r="M16" s="31">
        <v>61</v>
      </c>
      <c r="N16" s="31">
        <v>104</v>
      </c>
      <c r="O16" s="31">
        <v>245</v>
      </c>
      <c r="P16" s="31">
        <v>2</v>
      </c>
      <c r="Q16" s="31">
        <v>0</v>
      </c>
      <c r="R16" s="31">
        <v>0</v>
      </c>
      <c r="S16" s="31">
        <v>0</v>
      </c>
      <c r="T16" s="31">
        <v>0</v>
      </c>
      <c r="U16" s="31">
        <v>22</v>
      </c>
      <c r="V16" s="31">
        <v>2</v>
      </c>
      <c r="W16" s="31">
        <v>0</v>
      </c>
      <c r="X16" s="4">
        <f t="shared" si="0"/>
        <v>436</v>
      </c>
      <c r="Y16" s="31">
        <v>482</v>
      </c>
      <c r="Z16" s="31">
        <v>89</v>
      </c>
      <c r="AA16" s="31">
        <v>102</v>
      </c>
      <c r="AB16" s="4">
        <f t="shared" si="1"/>
        <v>191</v>
      </c>
      <c r="AC16" s="31">
        <v>95</v>
      </c>
      <c r="AD16" s="31">
        <v>412</v>
      </c>
      <c r="AE16" s="4">
        <f t="shared" si="2"/>
        <v>507</v>
      </c>
      <c r="AF16" s="4">
        <f t="shared" si="4"/>
        <v>698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ht="15.75" customHeight="1" x14ac:dyDescent="0.25">
      <c r="A17" s="3" t="s">
        <v>32</v>
      </c>
      <c r="B17" s="4">
        <f>SUM(B5:B16)</f>
        <v>1372</v>
      </c>
      <c r="C17" s="4">
        <f t="shared" ref="C17:AF17" si="5">SUM(C5:C16)</f>
        <v>2157</v>
      </c>
      <c r="D17" s="4">
        <f t="shared" si="5"/>
        <v>1855</v>
      </c>
      <c r="E17" s="4">
        <f t="shared" si="5"/>
        <v>3457</v>
      </c>
      <c r="F17" s="4">
        <f t="shared" si="5"/>
        <v>212</v>
      </c>
      <c r="G17" s="4">
        <f t="shared" si="5"/>
        <v>0</v>
      </c>
      <c r="H17" s="4">
        <f t="shared" si="5"/>
        <v>0</v>
      </c>
      <c r="I17" s="4">
        <f t="shared" si="5"/>
        <v>102</v>
      </c>
      <c r="J17" s="4">
        <f t="shared" si="5"/>
        <v>75</v>
      </c>
      <c r="K17" s="4">
        <f t="shared" si="5"/>
        <v>0</v>
      </c>
      <c r="L17" s="4">
        <f t="shared" si="5"/>
        <v>9230</v>
      </c>
      <c r="M17" s="4">
        <f t="shared" si="5"/>
        <v>694</v>
      </c>
      <c r="N17" s="4">
        <f t="shared" si="5"/>
        <v>1572</v>
      </c>
      <c r="O17" s="4">
        <f t="shared" si="5"/>
        <v>3212</v>
      </c>
      <c r="P17" s="4">
        <f t="shared" si="5"/>
        <v>12</v>
      </c>
      <c r="Q17" s="4">
        <f t="shared" si="5"/>
        <v>1</v>
      </c>
      <c r="R17" s="4">
        <f t="shared" si="5"/>
        <v>0</v>
      </c>
      <c r="S17" s="4">
        <f t="shared" si="5"/>
        <v>7</v>
      </c>
      <c r="T17" s="4">
        <f t="shared" si="5"/>
        <v>31</v>
      </c>
      <c r="U17" s="4">
        <f t="shared" si="5"/>
        <v>89</v>
      </c>
      <c r="V17" s="4">
        <f t="shared" si="5"/>
        <v>14</v>
      </c>
      <c r="W17" s="4">
        <f t="shared" si="5"/>
        <v>2</v>
      </c>
      <c r="X17" s="4">
        <f t="shared" si="5"/>
        <v>5634</v>
      </c>
      <c r="Y17" s="4">
        <f t="shared" si="5"/>
        <v>5242</v>
      </c>
      <c r="Z17" s="4">
        <f t="shared" si="5"/>
        <v>1176</v>
      </c>
      <c r="AA17" s="4">
        <f t="shared" si="5"/>
        <v>1329</v>
      </c>
      <c r="AB17" s="4">
        <f t="shared" si="5"/>
        <v>2505</v>
      </c>
      <c r="AC17" s="4">
        <f t="shared" si="5"/>
        <v>1286</v>
      </c>
      <c r="AD17" s="4">
        <f t="shared" si="5"/>
        <v>5439</v>
      </c>
      <c r="AE17" s="4">
        <f t="shared" si="5"/>
        <v>6725</v>
      </c>
      <c r="AF17" s="4">
        <f t="shared" si="5"/>
        <v>9230</v>
      </c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ht="15.75" customHeight="1" x14ac:dyDescent="0.2"/>
    <row r="19" spans="1:50" ht="15.75" customHeight="1" x14ac:dyDescent="0.2"/>
    <row r="20" spans="1:50" ht="15.75" customHeight="1" x14ac:dyDescent="0.2"/>
    <row r="21" spans="1:50" ht="15.75" customHeight="1" x14ac:dyDescent="0.2"/>
    <row r="22" spans="1:50" ht="15.75" customHeight="1" x14ac:dyDescent="0.2"/>
    <row r="23" spans="1:50" ht="15.75" customHeight="1" x14ac:dyDescent="0.2"/>
    <row r="24" spans="1:50" ht="15.75" customHeight="1" x14ac:dyDescent="0.2"/>
    <row r="25" spans="1:50" ht="15.75" customHeight="1" x14ac:dyDescent="0.2"/>
    <row r="26" spans="1:50" ht="15.75" customHeight="1" x14ac:dyDescent="0.2"/>
    <row r="27" spans="1:50" ht="15.75" customHeight="1" x14ac:dyDescent="0.2"/>
    <row r="28" spans="1:50" ht="15.75" customHeight="1" x14ac:dyDescent="0.2"/>
    <row r="29" spans="1:50" ht="15.75" customHeight="1" x14ac:dyDescent="0.2"/>
    <row r="30" spans="1:50" ht="15.75" customHeight="1" x14ac:dyDescent="0.2"/>
    <row r="31" spans="1:50" ht="15.75" customHeight="1" x14ac:dyDescent="0.2"/>
    <row r="32" spans="1:5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</sheetData>
  <mergeCells count="35">
    <mergeCell ref="A2:A4"/>
    <mergeCell ref="X3:X4"/>
    <mergeCell ref="L3:L4"/>
    <mergeCell ref="M3:M4"/>
    <mergeCell ref="M2:X2"/>
    <mergeCell ref="N3:N4"/>
    <mergeCell ref="O3:O4"/>
    <mergeCell ref="B3:B4"/>
    <mergeCell ref="C3:C4"/>
    <mergeCell ref="D3:D4"/>
    <mergeCell ref="E3:E4"/>
    <mergeCell ref="F3:F4"/>
    <mergeCell ref="A1:B1"/>
    <mergeCell ref="C1:AF1"/>
    <mergeCell ref="U3:U4"/>
    <mergeCell ref="V3:V4"/>
    <mergeCell ref="W3:W4"/>
    <mergeCell ref="Z3:AA3"/>
    <mergeCell ref="P3:P4"/>
    <mergeCell ref="Q3:Q4"/>
    <mergeCell ref="R3:R4"/>
    <mergeCell ref="S3:S4"/>
    <mergeCell ref="T3:T4"/>
    <mergeCell ref="AB3:AB4"/>
    <mergeCell ref="AC3:AD3"/>
    <mergeCell ref="B2:L2"/>
    <mergeCell ref="I3:I4"/>
    <mergeCell ref="J3:J4"/>
    <mergeCell ref="AE3:AE4"/>
    <mergeCell ref="AF3:AF4"/>
    <mergeCell ref="Z2:AF2"/>
    <mergeCell ref="H3:H4"/>
    <mergeCell ref="G3:G4"/>
    <mergeCell ref="K3:K4"/>
    <mergeCell ref="Y2:Y4"/>
  </mergeCells>
  <conditionalFormatting sqref="AG2 B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E376"/>
  <sheetViews>
    <sheetView topLeftCell="V1" workbookViewId="0">
      <pane ySplit="4" topLeftCell="A5" activePane="bottomLeft" state="frozen"/>
      <selection pane="bottomLeft" activeCell="AC10" sqref="AC10"/>
    </sheetView>
  </sheetViews>
  <sheetFormatPr defaultColWidth="12.625" defaultRowHeight="15" customHeight="1" x14ac:dyDescent="0.2"/>
  <cols>
    <col min="1" max="1" width="10.25" customWidth="1"/>
    <col min="2" max="2" width="8.875" customWidth="1"/>
    <col min="3" max="3" width="9.875" customWidth="1"/>
    <col min="4" max="4" width="7.625" customWidth="1"/>
    <col min="5" max="5" width="12.625" customWidth="1"/>
    <col min="6" max="7" width="11.875" customWidth="1"/>
    <col min="8" max="8" width="13.5" customWidth="1"/>
    <col min="9" max="15" width="9.375" customWidth="1"/>
    <col min="16" max="16" width="11.5" customWidth="1"/>
    <col min="17" max="17" width="9.375" customWidth="1"/>
    <col min="18" max="18" width="7.625" customWidth="1"/>
    <col min="19" max="19" width="7.375" customWidth="1"/>
    <col min="20" max="20" width="7.625" customWidth="1"/>
    <col min="21" max="21" width="8.75" customWidth="1"/>
    <col min="22" max="24" width="7.625" customWidth="1"/>
    <col min="25" max="25" width="9.125" customWidth="1"/>
    <col min="26" max="26" width="12.5" customWidth="1"/>
    <col min="27" max="27" width="12.75" customWidth="1"/>
    <col min="28" max="28" width="10.125" customWidth="1"/>
    <col min="29" max="29" width="7.625" customWidth="1"/>
    <col min="30" max="30" width="10.625" customWidth="1"/>
    <col min="31" max="33" width="7.625" customWidth="1"/>
    <col min="34" max="34" width="9" customWidth="1"/>
    <col min="35" max="35" width="7.875" customWidth="1"/>
    <col min="36" max="36" width="11.875" customWidth="1"/>
    <col min="37" max="37" width="11" customWidth="1"/>
    <col min="38" max="39" width="13.875" customWidth="1"/>
    <col min="40" max="40" width="10.375" customWidth="1"/>
    <col min="41" max="41" width="7.625" customWidth="1"/>
    <col min="42" max="42" width="8" customWidth="1"/>
    <col min="43" max="44" width="7.625" customWidth="1"/>
    <col min="45" max="57" width="8" customWidth="1"/>
  </cols>
  <sheetData>
    <row r="1" spans="1:57" ht="78" customHeight="1" x14ac:dyDescent="0.35">
      <c r="A1" s="167"/>
      <c r="B1" s="175"/>
      <c r="C1" s="176" t="str">
        <f>Rawda!$C$1</f>
        <v>Annual Report 2025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8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31.5" customHeight="1" x14ac:dyDescent="0.25">
      <c r="A2" s="183" t="s">
        <v>33</v>
      </c>
      <c r="B2" s="185" t="s">
        <v>34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7" t="s">
        <v>35</v>
      </c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1"/>
      <c r="AD2" s="189" t="s">
        <v>3</v>
      </c>
      <c r="AE2" s="190" t="s">
        <v>5</v>
      </c>
      <c r="AF2" s="188"/>
      <c r="AG2" s="188"/>
      <c r="AH2" s="188"/>
      <c r="AI2" s="188"/>
      <c r="AJ2" s="188"/>
      <c r="AK2" s="18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5" customHeight="1" x14ac:dyDescent="0.25">
      <c r="A3" s="184"/>
      <c r="B3" s="191" t="s">
        <v>6</v>
      </c>
      <c r="C3" s="191" t="s">
        <v>7</v>
      </c>
      <c r="D3" s="191" t="s">
        <v>8</v>
      </c>
      <c r="E3" s="191" t="s">
        <v>56</v>
      </c>
      <c r="F3" s="191" t="s">
        <v>36</v>
      </c>
      <c r="G3" s="191" t="s">
        <v>37</v>
      </c>
      <c r="H3" s="191" t="s">
        <v>38</v>
      </c>
      <c r="I3" s="191" t="s">
        <v>72</v>
      </c>
      <c r="J3" s="191" t="s">
        <v>57</v>
      </c>
      <c r="K3" s="191" t="s">
        <v>14</v>
      </c>
      <c r="L3" s="191" t="s">
        <v>60</v>
      </c>
      <c r="M3" s="191" t="s">
        <v>12</v>
      </c>
      <c r="N3" s="54" t="s">
        <v>13</v>
      </c>
      <c r="O3" s="152" t="s">
        <v>15</v>
      </c>
      <c r="P3" s="128" t="s">
        <v>16</v>
      </c>
      <c r="Q3" s="128" t="s">
        <v>17</v>
      </c>
      <c r="R3" s="128" t="s">
        <v>40</v>
      </c>
      <c r="S3" s="128" t="s">
        <v>18</v>
      </c>
      <c r="T3" s="128" t="s">
        <v>19</v>
      </c>
      <c r="U3" s="128" t="s">
        <v>20</v>
      </c>
      <c r="V3" s="128" t="s">
        <v>21</v>
      </c>
      <c r="W3" s="128" t="s">
        <v>41</v>
      </c>
      <c r="X3" s="128" t="s">
        <v>23</v>
      </c>
      <c r="Y3" s="128" t="s">
        <v>24</v>
      </c>
      <c r="Z3" s="128" t="s">
        <v>25</v>
      </c>
      <c r="AA3" s="128" t="s">
        <v>42</v>
      </c>
      <c r="AB3" s="128" t="s">
        <v>26</v>
      </c>
      <c r="AC3" s="179" t="s">
        <v>15</v>
      </c>
      <c r="AD3" s="184"/>
      <c r="AE3" s="180" t="s">
        <v>27</v>
      </c>
      <c r="AF3" s="181"/>
      <c r="AG3" s="179" t="s">
        <v>15</v>
      </c>
      <c r="AH3" s="180" t="s">
        <v>28</v>
      </c>
      <c r="AI3" s="181"/>
      <c r="AJ3" s="182" t="s">
        <v>15</v>
      </c>
      <c r="AK3" s="179" t="s">
        <v>15</v>
      </c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15" customHeight="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92"/>
      <c r="M4" s="192"/>
      <c r="N4" s="38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26" t="s">
        <v>31</v>
      </c>
      <c r="AF4" s="27" t="s">
        <v>30</v>
      </c>
      <c r="AG4" s="121"/>
      <c r="AH4" s="28" t="s">
        <v>31</v>
      </c>
      <c r="AI4" s="29" t="s">
        <v>30</v>
      </c>
      <c r="AJ4" s="150"/>
      <c r="AK4" s="12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59">
        <f>Rawda!A5</f>
        <v>45658</v>
      </c>
      <c r="B5" s="14">
        <v>146</v>
      </c>
      <c r="C5" s="14">
        <v>305</v>
      </c>
      <c r="D5" s="14">
        <v>141</v>
      </c>
      <c r="E5" s="14">
        <v>253</v>
      </c>
      <c r="F5" s="14">
        <v>13</v>
      </c>
      <c r="G5" s="14">
        <v>29</v>
      </c>
      <c r="H5" s="14">
        <v>0</v>
      </c>
      <c r="I5" s="14">
        <v>1</v>
      </c>
      <c r="J5" s="14">
        <v>28</v>
      </c>
      <c r="K5" s="14">
        <v>16</v>
      </c>
      <c r="L5" s="14">
        <v>0</v>
      </c>
      <c r="M5" s="14">
        <v>0</v>
      </c>
      <c r="N5" s="14">
        <v>31</v>
      </c>
      <c r="O5" s="2">
        <f>B5+C5+D5+E5+F5+G5+H5+I5+J5+K5+L5+M5+N5</f>
        <v>963</v>
      </c>
      <c r="P5" s="14">
        <v>77</v>
      </c>
      <c r="Q5" s="14">
        <v>70</v>
      </c>
      <c r="R5" s="14">
        <v>10</v>
      </c>
      <c r="S5" s="14">
        <v>250</v>
      </c>
      <c r="T5" s="14">
        <v>3</v>
      </c>
      <c r="U5" s="14">
        <v>0</v>
      </c>
      <c r="V5" s="14">
        <v>0</v>
      </c>
      <c r="W5" s="14">
        <v>0</v>
      </c>
      <c r="X5" s="14">
        <v>4</v>
      </c>
      <c r="Y5" s="14">
        <v>0</v>
      </c>
      <c r="Z5" s="14">
        <v>0</v>
      </c>
      <c r="AA5" s="14">
        <v>0</v>
      </c>
      <c r="AB5" s="14">
        <v>0</v>
      </c>
      <c r="AC5" s="2">
        <f t="shared" ref="AC5:AC15" si="0">SUM(P5:AB5)</f>
        <v>414</v>
      </c>
      <c r="AD5" s="14">
        <v>546</v>
      </c>
      <c r="AE5" s="14">
        <v>216</v>
      </c>
      <c r="AF5" s="14">
        <v>79</v>
      </c>
      <c r="AG5" s="2">
        <f>SUM(AE5+AF5)</f>
        <v>295</v>
      </c>
      <c r="AH5" s="14">
        <v>227</v>
      </c>
      <c r="AI5" s="14">
        <v>441</v>
      </c>
      <c r="AJ5" s="15">
        <f t="shared" ref="AJ5:AJ16" si="1">SUM(AH5+AI5)</f>
        <v>668</v>
      </c>
      <c r="AK5" s="2">
        <f>AJ5+AG5</f>
        <v>963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59">
        <f>Rawda!A6</f>
        <v>45689</v>
      </c>
      <c r="B6" s="32">
        <v>202</v>
      </c>
      <c r="C6" s="32">
        <v>274</v>
      </c>
      <c r="D6" s="32">
        <v>124</v>
      </c>
      <c r="E6" s="32">
        <v>183</v>
      </c>
      <c r="F6" s="32">
        <v>8</v>
      </c>
      <c r="G6" s="32">
        <v>25</v>
      </c>
      <c r="H6" s="32">
        <v>0</v>
      </c>
      <c r="I6" s="32">
        <v>7</v>
      </c>
      <c r="J6" s="32">
        <v>10</v>
      </c>
      <c r="K6" s="32">
        <v>10</v>
      </c>
      <c r="L6" s="32">
        <v>0</v>
      </c>
      <c r="M6" s="32">
        <v>0</v>
      </c>
      <c r="N6" s="32">
        <v>29</v>
      </c>
      <c r="O6" s="2">
        <f t="shared" ref="O6:O16" si="2">B6+C6+D6+E6+F6+G6+H6+I6+J6+K6+L6+M6+N6</f>
        <v>872</v>
      </c>
      <c r="P6" s="32">
        <v>79</v>
      </c>
      <c r="Q6" s="32">
        <v>77</v>
      </c>
      <c r="R6" s="32">
        <v>0</v>
      </c>
      <c r="S6" s="32">
        <v>190</v>
      </c>
      <c r="T6" s="32">
        <v>0</v>
      </c>
      <c r="U6" s="32">
        <v>3</v>
      </c>
      <c r="V6" s="32">
        <v>0</v>
      </c>
      <c r="W6" s="32">
        <v>0</v>
      </c>
      <c r="X6" s="32">
        <v>3</v>
      </c>
      <c r="Y6" s="32">
        <v>0</v>
      </c>
      <c r="Z6" s="32">
        <v>0</v>
      </c>
      <c r="AA6" s="32">
        <v>0</v>
      </c>
      <c r="AB6" s="32">
        <v>0</v>
      </c>
      <c r="AC6" s="2">
        <f t="shared" si="0"/>
        <v>352</v>
      </c>
      <c r="AD6" s="32">
        <v>489</v>
      </c>
      <c r="AE6" s="32">
        <v>212</v>
      </c>
      <c r="AF6" s="32">
        <v>89</v>
      </c>
      <c r="AG6" s="4">
        <f t="shared" ref="AG6:AG16" si="3">SUM(AE6+AF6)</f>
        <v>301</v>
      </c>
      <c r="AH6" s="32">
        <v>244</v>
      </c>
      <c r="AI6" s="32">
        <v>327</v>
      </c>
      <c r="AJ6" s="4">
        <f t="shared" si="1"/>
        <v>571</v>
      </c>
      <c r="AK6" s="4">
        <f t="shared" ref="AK6:AK16" si="4">AJ6+AG6</f>
        <v>872</v>
      </c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59">
        <f>Rawda!A7</f>
        <v>45717</v>
      </c>
      <c r="B7" s="32">
        <v>150</v>
      </c>
      <c r="C7" s="32">
        <v>280</v>
      </c>
      <c r="D7" s="32">
        <v>73</v>
      </c>
      <c r="E7" s="32">
        <v>220</v>
      </c>
      <c r="F7" s="32">
        <v>16</v>
      </c>
      <c r="G7" s="32">
        <v>22</v>
      </c>
      <c r="H7" s="32">
        <v>0</v>
      </c>
      <c r="I7" s="32">
        <v>4</v>
      </c>
      <c r="J7" s="32">
        <v>9</v>
      </c>
      <c r="K7" s="32">
        <v>14</v>
      </c>
      <c r="L7" s="32">
        <v>0</v>
      </c>
      <c r="M7" s="32">
        <v>0</v>
      </c>
      <c r="N7" s="32">
        <v>16</v>
      </c>
      <c r="O7" s="2">
        <f t="shared" si="2"/>
        <v>804</v>
      </c>
      <c r="P7" s="32">
        <v>55</v>
      </c>
      <c r="Q7" s="32">
        <v>121</v>
      </c>
      <c r="R7" s="32">
        <v>0</v>
      </c>
      <c r="S7" s="32">
        <v>213</v>
      </c>
      <c r="T7" s="32">
        <v>0</v>
      </c>
      <c r="U7" s="32">
        <v>0</v>
      </c>
      <c r="V7" s="32">
        <v>0</v>
      </c>
      <c r="W7" s="32">
        <v>0</v>
      </c>
      <c r="X7" s="32">
        <v>6</v>
      </c>
      <c r="Y7" s="32">
        <v>0</v>
      </c>
      <c r="Z7" s="32">
        <v>0</v>
      </c>
      <c r="AA7" s="32">
        <v>0</v>
      </c>
      <c r="AB7" s="32">
        <v>0</v>
      </c>
      <c r="AC7" s="2">
        <f t="shared" si="0"/>
        <v>395</v>
      </c>
      <c r="AD7" s="32">
        <v>460</v>
      </c>
      <c r="AE7" s="32">
        <v>192</v>
      </c>
      <c r="AF7" s="32">
        <v>90</v>
      </c>
      <c r="AG7" s="4">
        <f t="shared" si="3"/>
        <v>282</v>
      </c>
      <c r="AH7" s="32">
        <v>195</v>
      </c>
      <c r="AI7" s="32">
        <v>327</v>
      </c>
      <c r="AJ7" s="4">
        <f t="shared" si="1"/>
        <v>522</v>
      </c>
      <c r="AK7" s="4">
        <f t="shared" si="4"/>
        <v>804</v>
      </c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59">
        <f>Rawda!A8</f>
        <v>45748</v>
      </c>
      <c r="B8" s="32">
        <v>120</v>
      </c>
      <c r="C8" s="32">
        <v>284</v>
      </c>
      <c r="D8" s="32">
        <v>148</v>
      </c>
      <c r="E8" s="32">
        <v>313</v>
      </c>
      <c r="F8" s="32">
        <v>29</v>
      </c>
      <c r="G8" s="32">
        <v>30</v>
      </c>
      <c r="H8" s="32">
        <v>0</v>
      </c>
      <c r="I8" s="32">
        <v>11</v>
      </c>
      <c r="J8" s="32">
        <v>6</v>
      </c>
      <c r="K8" s="32">
        <v>17</v>
      </c>
      <c r="L8" s="32">
        <v>0</v>
      </c>
      <c r="M8" s="32">
        <v>0</v>
      </c>
      <c r="N8" s="32">
        <v>19</v>
      </c>
      <c r="O8" s="2">
        <f t="shared" si="2"/>
        <v>977</v>
      </c>
      <c r="P8" s="32">
        <v>98</v>
      </c>
      <c r="Q8" s="32">
        <v>119</v>
      </c>
      <c r="R8" s="32">
        <v>0</v>
      </c>
      <c r="S8" s="32">
        <v>346</v>
      </c>
      <c r="T8" s="32">
        <v>0</v>
      </c>
      <c r="U8" s="32">
        <v>5</v>
      </c>
      <c r="V8" s="32">
        <v>0</v>
      </c>
      <c r="W8" s="32">
        <v>0</v>
      </c>
      <c r="X8" s="32">
        <v>1</v>
      </c>
      <c r="Y8" s="32">
        <v>0</v>
      </c>
      <c r="Z8" s="32">
        <v>0</v>
      </c>
      <c r="AA8" s="32">
        <v>0</v>
      </c>
      <c r="AB8" s="32">
        <v>0</v>
      </c>
      <c r="AC8" s="2">
        <f t="shared" si="0"/>
        <v>569</v>
      </c>
      <c r="AD8" s="32">
        <v>485</v>
      </c>
      <c r="AE8" s="32">
        <v>181</v>
      </c>
      <c r="AF8" s="32">
        <v>112</v>
      </c>
      <c r="AG8" s="4">
        <f t="shared" si="3"/>
        <v>293</v>
      </c>
      <c r="AH8" s="32">
        <v>197</v>
      </c>
      <c r="AI8" s="32">
        <v>487</v>
      </c>
      <c r="AJ8" s="4">
        <f t="shared" si="1"/>
        <v>684</v>
      </c>
      <c r="AK8" s="4">
        <f t="shared" si="4"/>
        <v>977</v>
      </c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59">
        <f>Rawda!A9</f>
        <v>45778</v>
      </c>
      <c r="B9" s="32">
        <v>102</v>
      </c>
      <c r="C9" s="32">
        <v>459</v>
      </c>
      <c r="D9" s="32">
        <v>169</v>
      </c>
      <c r="E9" s="32">
        <v>371</v>
      </c>
      <c r="F9" s="32">
        <v>35</v>
      </c>
      <c r="G9" s="32">
        <v>51</v>
      </c>
      <c r="H9" s="32">
        <v>0</v>
      </c>
      <c r="I9" s="32">
        <v>12</v>
      </c>
      <c r="J9" s="32">
        <v>28</v>
      </c>
      <c r="K9" s="32">
        <v>30</v>
      </c>
      <c r="L9" s="32">
        <v>0</v>
      </c>
      <c r="M9" s="32">
        <v>0</v>
      </c>
      <c r="N9" s="32">
        <v>46</v>
      </c>
      <c r="O9" s="2">
        <f t="shared" si="2"/>
        <v>1303</v>
      </c>
      <c r="P9" s="32">
        <v>87</v>
      </c>
      <c r="Q9" s="32">
        <v>143</v>
      </c>
      <c r="R9" s="32">
        <v>12</v>
      </c>
      <c r="S9" s="32">
        <v>398</v>
      </c>
      <c r="T9" s="32">
        <v>9</v>
      </c>
      <c r="U9" s="32">
        <v>0</v>
      </c>
      <c r="V9" s="32">
        <v>0</v>
      </c>
      <c r="W9" s="32">
        <v>0</v>
      </c>
      <c r="X9" s="32">
        <v>5</v>
      </c>
      <c r="Y9" s="32">
        <v>0</v>
      </c>
      <c r="Z9" s="32">
        <v>0</v>
      </c>
      <c r="AA9" s="32">
        <v>0</v>
      </c>
      <c r="AB9" s="32">
        <v>0</v>
      </c>
      <c r="AC9" s="2">
        <f t="shared" si="0"/>
        <v>654</v>
      </c>
      <c r="AD9" s="32">
        <v>651</v>
      </c>
      <c r="AE9" s="32">
        <v>253</v>
      </c>
      <c r="AF9" s="32">
        <v>141</v>
      </c>
      <c r="AG9" s="4">
        <f t="shared" si="3"/>
        <v>394</v>
      </c>
      <c r="AH9" s="32">
        <v>267</v>
      </c>
      <c r="AI9" s="32">
        <v>642</v>
      </c>
      <c r="AJ9" s="4">
        <f t="shared" si="1"/>
        <v>909</v>
      </c>
      <c r="AK9" s="4">
        <f t="shared" si="4"/>
        <v>1303</v>
      </c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59">
        <f>Rawda!A10</f>
        <v>45809</v>
      </c>
      <c r="B10" s="32">
        <v>98</v>
      </c>
      <c r="C10" s="32">
        <v>299</v>
      </c>
      <c r="D10" s="32">
        <v>93</v>
      </c>
      <c r="E10" s="32">
        <v>246</v>
      </c>
      <c r="F10" s="32">
        <v>34</v>
      </c>
      <c r="G10" s="32">
        <v>26</v>
      </c>
      <c r="H10" s="32">
        <v>0</v>
      </c>
      <c r="I10" s="32">
        <v>3</v>
      </c>
      <c r="J10" s="32">
        <v>27</v>
      </c>
      <c r="K10" s="32">
        <v>18</v>
      </c>
      <c r="L10" s="32">
        <v>0</v>
      </c>
      <c r="M10" s="32">
        <v>0</v>
      </c>
      <c r="N10" s="32">
        <v>18</v>
      </c>
      <c r="O10" s="2">
        <f t="shared" si="2"/>
        <v>862</v>
      </c>
      <c r="P10" s="32">
        <v>54</v>
      </c>
      <c r="Q10" s="32">
        <v>158</v>
      </c>
      <c r="R10" s="32">
        <v>1</v>
      </c>
      <c r="S10" s="32">
        <v>255</v>
      </c>
      <c r="T10" s="32">
        <v>5</v>
      </c>
      <c r="U10" s="32">
        <v>7</v>
      </c>
      <c r="V10" s="32">
        <v>0</v>
      </c>
      <c r="W10" s="32">
        <v>0</v>
      </c>
      <c r="X10" s="32">
        <v>3</v>
      </c>
      <c r="Y10" s="32">
        <v>6</v>
      </c>
      <c r="Z10" s="32">
        <v>0</v>
      </c>
      <c r="AA10" s="32">
        <v>0</v>
      </c>
      <c r="AB10" s="32">
        <v>0</v>
      </c>
      <c r="AC10" s="2">
        <f t="shared" si="0"/>
        <v>489</v>
      </c>
      <c r="AD10" s="32">
        <v>417</v>
      </c>
      <c r="AE10" s="32">
        <v>154</v>
      </c>
      <c r="AF10" s="32">
        <v>99</v>
      </c>
      <c r="AG10" s="4">
        <f t="shared" si="3"/>
        <v>253</v>
      </c>
      <c r="AH10" s="32">
        <v>198</v>
      </c>
      <c r="AI10" s="32">
        <v>411</v>
      </c>
      <c r="AJ10" s="4">
        <f t="shared" si="1"/>
        <v>609</v>
      </c>
      <c r="AK10" s="4">
        <f t="shared" si="4"/>
        <v>862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59">
        <f>Rawda!A11</f>
        <v>45839</v>
      </c>
      <c r="B11" s="32">
        <v>112</v>
      </c>
      <c r="C11" s="32">
        <v>400</v>
      </c>
      <c r="D11" s="32">
        <v>109</v>
      </c>
      <c r="E11" s="32">
        <v>306</v>
      </c>
      <c r="F11" s="32">
        <v>59</v>
      </c>
      <c r="G11" s="32">
        <v>44</v>
      </c>
      <c r="H11" s="32">
        <v>0</v>
      </c>
      <c r="I11" s="32">
        <v>17</v>
      </c>
      <c r="J11" s="32">
        <v>39</v>
      </c>
      <c r="K11" s="32">
        <v>3</v>
      </c>
      <c r="L11" s="32">
        <v>0</v>
      </c>
      <c r="M11" s="32">
        <v>0</v>
      </c>
      <c r="N11" s="32">
        <v>57</v>
      </c>
      <c r="O11" s="2">
        <f t="shared" si="2"/>
        <v>1146</v>
      </c>
      <c r="P11" s="32">
        <v>76</v>
      </c>
      <c r="Q11" s="32">
        <v>197</v>
      </c>
      <c r="R11" s="32">
        <v>1</v>
      </c>
      <c r="S11" s="32">
        <v>280</v>
      </c>
      <c r="T11" s="32">
        <v>8</v>
      </c>
      <c r="U11" s="32">
        <v>0</v>
      </c>
      <c r="V11" s="32">
        <v>0</v>
      </c>
      <c r="W11" s="32">
        <v>0</v>
      </c>
      <c r="X11" s="32">
        <v>1</v>
      </c>
      <c r="Y11" s="32">
        <v>14</v>
      </c>
      <c r="Z11" s="32">
        <v>0</v>
      </c>
      <c r="AA11" s="32">
        <v>0</v>
      </c>
      <c r="AB11" s="32">
        <v>0</v>
      </c>
      <c r="AC11" s="2">
        <f t="shared" si="0"/>
        <v>577</v>
      </c>
      <c r="AD11" s="32">
        <v>574</v>
      </c>
      <c r="AE11" s="32">
        <v>206</v>
      </c>
      <c r="AF11" s="32">
        <v>139</v>
      </c>
      <c r="AG11" s="4">
        <f t="shared" si="3"/>
        <v>345</v>
      </c>
      <c r="AH11" s="32">
        <v>229</v>
      </c>
      <c r="AI11" s="32">
        <v>572</v>
      </c>
      <c r="AJ11" s="4">
        <f t="shared" si="1"/>
        <v>801</v>
      </c>
      <c r="AK11" s="4">
        <f t="shared" si="4"/>
        <v>1146</v>
      </c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59">
        <f>Rawda!A12</f>
        <v>45870</v>
      </c>
      <c r="B12" s="32">
        <v>80</v>
      </c>
      <c r="C12" s="32">
        <v>375</v>
      </c>
      <c r="D12" s="32">
        <v>95</v>
      </c>
      <c r="E12" s="32">
        <v>265</v>
      </c>
      <c r="F12" s="32">
        <v>33</v>
      </c>
      <c r="G12" s="32">
        <v>45</v>
      </c>
      <c r="H12" s="32">
        <v>0</v>
      </c>
      <c r="I12" s="32">
        <v>14</v>
      </c>
      <c r="J12" s="32">
        <v>29</v>
      </c>
      <c r="K12" s="32">
        <v>13</v>
      </c>
      <c r="L12" s="32">
        <v>0</v>
      </c>
      <c r="M12" s="32">
        <v>0</v>
      </c>
      <c r="N12" s="32">
        <v>57</v>
      </c>
      <c r="O12" s="2">
        <f t="shared" si="2"/>
        <v>1006</v>
      </c>
      <c r="P12" s="32">
        <v>16</v>
      </c>
      <c r="Q12" s="32">
        <v>94</v>
      </c>
      <c r="R12" s="32">
        <v>0</v>
      </c>
      <c r="S12" s="32">
        <v>181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9</v>
      </c>
      <c r="Z12" s="32">
        <v>0</v>
      </c>
      <c r="AA12" s="32">
        <v>0</v>
      </c>
      <c r="AB12" s="32">
        <v>0</v>
      </c>
      <c r="AC12" s="2">
        <f t="shared" si="0"/>
        <v>300</v>
      </c>
      <c r="AD12" s="32">
        <v>535</v>
      </c>
      <c r="AE12" s="32">
        <v>204</v>
      </c>
      <c r="AF12" s="32">
        <v>118</v>
      </c>
      <c r="AG12" s="4">
        <f t="shared" si="3"/>
        <v>322</v>
      </c>
      <c r="AH12" s="32">
        <v>207</v>
      </c>
      <c r="AI12" s="32">
        <v>477</v>
      </c>
      <c r="AJ12" s="4">
        <f t="shared" si="1"/>
        <v>684</v>
      </c>
      <c r="AK12" s="4">
        <f t="shared" si="4"/>
        <v>1006</v>
      </c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59">
        <f>Rawda!A13</f>
        <v>45901</v>
      </c>
      <c r="B13" s="32">
        <v>125</v>
      </c>
      <c r="C13" s="32">
        <v>444</v>
      </c>
      <c r="D13" s="32">
        <v>92</v>
      </c>
      <c r="E13" s="32">
        <v>293</v>
      </c>
      <c r="F13" s="32">
        <v>75</v>
      </c>
      <c r="G13" s="32">
        <v>58</v>
      </c>
      <c r="H13" s="32">
        <v>0</v>
      </c>
      <c r="I13" s="32">
        <v>10</v>
      </c>
      <c r="J13" s="32">
        <v>38</v>
      </c>
      <c r="K13" s="32">
        <v>29</v>
      </c>
      <c r="L13" s="32">
        <v>0</v>
      </c>
      <c r="M13" s="32">
        <v>0</v>
      </c>
      <c r="N13" s="32">
        <v>45</v>
      </c>
      <c r="O13" s="2">
        <f t="shared" si="2"/>
        <v>1209</v>
      </c>
      <c r="P13" s="32">
        <v>73</v>
      </c>
      <c r="Q13" s="32">
        <v>76</v>
      </c>
      <c r="R13" s="32">
        <v>3</v>
      </c>
      <c r="S13" s="32">
        <v>253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2">
        <f t="shared" si="0"/>
        <v>405</v>
      </c>
      <c r="AD13" s="32">
        <v>638</v>
      </c>
      <c r="AE13" s="32">
        <v>241</v>
      </c>
      <c r="AF13" s="32">
        <v>148</v>
      </c>
      <c r="AG13" s="4">
        <f t="shared" si="3"/>
        <v>389</v>
      </c>
      <c r="AH13" s="32">
        <v>250</v>
      </c>
      <c r="AI13" s="32">
        <v>570</v>
      </c>
      <c r="AJ13" s="4">
        <f t="shared" si="1"/>
        <v>820</v>
      </c>
      <c r="AK13" s="4">
        <f t="shared" si="4"/>
        <v>1209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59">
        <f>Rawda!A14</f>
        <v>45931</v>
      </c>
      <c r="B14" s="32">
        <v>199</v>
      </c>
      <c r="C14" s="32">
        <v>580</v>
      </c>
      <c r="D14" s="32">
        <v>111</v>
      </c>
      <c r="E14" s="32">
        <v>250</v>
      </c>
      <c r="F14" s="32">
        <v>84</v>
      </c>
      <c r="G14" s="32">
        <v>49</v>
      </c>
      <c r="H14" s="32">
        <v>0</v>
      </c>
      <c r="I14" s="32">
        <v>4</v>
      </c>
      <c r="J14" s="32">
        <v>51</v>
      </c>
      <c r="K14" s="32">
        <v>12</v>
      </c>
      <c r="L14" s="32">
        <v>0</v>
      </c>
      <c r="M14" s="32">
        <v>0</v>
      </c>
      <c r="N14" s="32">
        <v>70</v>
      </c>
      <c r="O14" s="2">
        <f t="shared" si="2"/>
        <v>1410</v>
      </c>
      <c r="P14" s="32">
        <v>151</v>
      </c>
      <c r="Q14" s="32">
        <v>141</v>
      </c>
      <c r="R14" s="32">
        <v>6</v>
      </c>
      <c r="S14" s="32">
        <v>241</v>
      </c>
      <c r="T14" s="32">
        <v>0</v>
      </c>
      <c r="U14" s="32">
        <v>0</v>
      </c>
      <c r="V14" s="32">
        <v>0</v>
      </c>
      <c r="W14" s="32">
        <v>0</v>
      </c>
      <c r="X14" s="32">
        <v>1</v>
      </c>
      <c r="Y14" s="32">
        <v>4</v>
      </c>
      <c r="Z14" s="32">
        <v>0</v>
      </c>
      <c r="AA14" s="32">
        <v>0</v>
      </c>
      <c r="AB14" s="32">
        <v>0</v>
      </c>
      <c r="AC14" s="2">
        <f t="shared" si="0"/>
        <v>544</v>
      </c>
      <c r="AD14" s="32">
        <v>597</v>
      </c>
      <c r="AE14" s="32">
        <v>351</v>
      </c>
      <c r="AF14" s="32">
        <v>153</v>
      </c>
      <c r="AG14" s="4">
        <f t="shared" si="3"/>
        <v>504</v>
      </c>
      <c r="AH14" s="32">
        <v>358</v>
      </c>
      <c r="AI14" s="32">
        <v>548</v>
      </c>
      <c r="AJ14" s="4">
        <f t="shared" si="1"/>
        <v>906</v>
      </c>
      <c r="AK14" s="4">
        <f t="shared" si="4"/>
        <v>1410</v>
      </c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59">
        <f>Rawda!A15</f>
        <v>45962</v>
      </c>
      <c r="B15" s="32">
        <v>127</v>
      </c>
      <c r="C15" s="32">
        <v>456</v>
      </c>
      <c r="D15" s="32">
        <v>99</v>
      </c>
      <c r="E15" s="32">
        <v>276</v>
      </c>
      <c r="F15" s="32">
        <v>65</v>
      </c>
      <c r="G15" s="32">
        <v>61</v>
      </c>
      <c r="H15" s="32">
        <v>0</v>
      </c>
      <c r="I15" s="32">
        <v>6</v>
      </c>
      <c r="J15" s="32">
        <v>35</v>
      </c>
      <c r="K15" s="32">
        <v>0</v>
      </c>
      <c r="L15" s="32">
        <v>0</v>
      </c>
      <c r="M15" s="32">
        <v>0</v>
      </c>
      <c r="N15" s="32">
        <v>45</v>
      </c>
      <c r="O15" s="2">
        <f t="shared" si="2"/>
        <v>1170</v>
      </c>
      <c r="P15" s="32">
        <v>75</v>
      </c>
      <c r="Q15" s="32">
        <v>98</v>
      </c>
      <c r="R15" s="32">
        <v>0</v>
      </c>
      <c r="S15" s="32">
        <v>256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2">
        <f t="shared" si="0"/>
        <v>429</v>
      </c>
      <c r="AD15" s="32">
        <v>633</v>
      </c>
      <c r="AE15" s="32">
        <v>229</v>
      </c>
      <c r="AF15" s="32">
        <v>138</v>
      </c>
      <c r="AG15" s="4">
        <f t="shared" si="3"/>
        <v>367</v>
      </c>
      <c r="AH15" s="32">
        <v>315</v>
      </c>
      <c r="AI15" s="32">
        <v>488</v>
      </c>
      <c r="AJ15" s="4">
        <f t="shared" si="1"/>
        <v>803</v>
      </c>
      <c r="AK15" s="4">
        <f t="shared" si="4"/>
        <v>1170</v>
      </c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59">
        <f>Rawda!A16</f>
        <v>45992</v>
      </c>
      <c r="B16" s="32">
        <v>225</v>
      </c>
      <c r="C16" s="32">
        <v>412</v>
      </c>
      <c r="D16" s="32">
        <v>91</v>
      </c>
      <c r="E16" s="32">
        <v>257</v>
      </c>
      <c r="F16" s="32">
        <v>87</v>
      </c>
      <c r="G16" s="32">
        <v>17</v>
      </c>
      <c r="H16" s="32">
        <v>0</v>
      </c>
      <c r="I16" s="32">
        <v>0</v>
      </c>
      <c r="J16" s="32">
        <v>49</v>
      </c>
      <c r="K16" s="32">
        <v>0</v>
      </c>
      <c r="L16" s="32">
        <v>0</v>
      </c>
      <c r="M16" s="32">
        <v>0</v>
      </c>
      <c r="N16" s="32">
        <v>30</v>
      </c>
      <c r="O16" s="2">
        <f t="shared" si="2"/>
        <v>1168</v>
      </c>
      <c r="P16" s="32">
        <v>57</v>
      </c>
      <c r="Q16" s="32">
        <v>221</v>
      </c>
      <c r="R16" s="32">
        <v>7</v>
      </c>
      <c r="S16" s="32">
        <v>253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5</v>
      </c>
      <c r="Z16" s="32">
        <v>0</v>
      </c>
      <c r="AA16" s="32">
        <v>0</v>
      </c>
      <c r="AB16" s="32">
        <v>0</v>
      </c>
      <c r="AC16" s="2">
        <f>SUM(P16:AB16)</f>
        <v>543</v>
      </c>
      <c r="AD16" s="32">
        <v>675</v>
      </c>
      <c r="AE16" s="32">
        <v>240</v>
      </c>
      <c r="AF16" s="32">
        <v>147</v>
      </c>
      <c r="AG16" s="4">
        <f t="shared" si="3"/>
        <v>387</v>
      </c>
      <c r="AH16" s="32">
        <v>307</v>
      </c>
      <c r="AI16" s="32">
        <v>474</v>
      </c>
      <c r="AJ16" s="4">
        <f t="shared" si="1"/>
        <v>781</v>
      </c>
      <c r="AK16" s="4">
        <f t="shared" si="4"/>
        <v>1168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5.75" customHeight="1" x14ac:dyDescent="0.25">
      <c r="A17" s="5" t="s">
        <v>15</v>
      </c>
      <c r="B17" s="4">
        <f>SUM(B5:B16)</f>
        <v>1686</v>
      </c>
      <c r="C17" s="4">
        <f t="shared" ref="C17:AK17" si="5">SUM(C5:C16)</f>
        <v>4568</v>
      </c>
      <c r="D17" s="4">
        <f t="shared" si="5"/>
        <v>1345</v>
      </c>
      <c r="E17" s="4">
        <f t="shared" si="5"/>
        <v>3233</v>
      </c>
      <c r="F17" s="4">
        <f t="shared" si="5"/>
        <v>538</v>
      </c>
      <c r="G17" s="4">
        <f t="shared" si="5"/>
        <v>457</v>
      </c>
      <c r="H17" s="4">
        <f t="shared" si="5"/>
        <v>0</v>
      </c>
      <c r="I17" s="4">
        <f t="shared" si="5"/>
        <v>89</v>
      </c>
      <c r="J17" s="4">
        <f t="shared" si="5"/>
        <v>349</v>
      </c>
      <c r="K17" s="4">
        <f t="shared" si="5"/>
        <v>162</v>
      </c>
      <c r="L17" s="4">
        <f t="shared" si="5"/>
        <v>0</v>
      </c>
      <c r="M17" s="4">
        <f t="shared" si="5"/>
        <v>0</v>
      </c>
      <c r="N17" s="4">
        <f t="shared" si="5"/>
        <v>463</v>
      </c>
      <c r="O17" s="4">
        <f t="shared" si="5"/>
        <v>12890</v>
      </c>
      <c r="P17" s="4">
        <f t="shared" si="5"/>
        <v>898</v>
      </c>
      <c r="Q17" s="4">
        <f t="shared" si="5"/>
        <v>1515</v>
      </c>
      <c r="R17" s="4">
        <f t="shared" si="5"/>
        <v>40</v>
      </c>
      <c r="S17" s="4">
        <f t="shared" si="5"/>
        <v>3116</v>
      </c>
      <c r="T17" s="4">
        <f t="shared" si="5"/>
        <v>25</v>
      </c>
      <c r="U17" s="4">
        <f t="shared" si="5"/>
        <v>15</v>
      </c>
      <c r="V17" s="4">
        <f t="shared" si="5"/>
        <v>0</v>
      </c>
      <c r="W17" s="4">
        <f t="shared" si="5"/>
        <v>0</v>
      </c>
      <c r="X17" s="4">
        <f t="shared" si="5"/>
        <v>24</v>
      </c>
      <c r="Y17" s="4">
        <f t="shared" si="5"/>
        <v>38</v>
      </c>
      <c r="Z17" s="4">
        <f t="shared" si="5"/>
        <v>0</v>
      </c>
      <c r="AA17" s="4">
        <f t="shared" si="5"/>
        <v>0</v>
      </c>
      <c r="AB17" s="4">
        <f t="shared" si="5"/>
        <v>0</v>
      </c>
      <c r="AC17" s="4">
        <f t="shared" si="5"/>
        <v>5671</v>
      </c>
      <c r="AD17" s="4">
        <f t="shared" si="5"/>
        <v>6700</v>
      </c>
      <c r="AE17" s="4">
        <f t="shared" si="5"/>
        <v>2679</v>
      </c>
      <c r="AF17" s="4">
        <f t="shared" si="5"/>
        <v>1453</v>
      </c>
      <c r="AG17" s="4">
        <f t="shared" si="5"/>
        <v>4132</v>
      </c>
      <c r="AH17" s="4"/>
      <c r="AI17" s="4"/>
      <c r="AJ17" s="4">
        <f t="shared" si="5"/>
        <v>8758</v>
      </c>
      <c r="AK17" s="4">
        <f t="shared" si="5"/>
        <v>12890</v>
      </c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5.75" customHeight="1" x14ac:dyDescent="0.2"/>
    <row r="19" spans="1:57" ht="15.75" customHeight="1" x14ac:dyDescent="0.2"/>
    <row r="20" spans="1:57" ht="15.75" customHeight="1" x14ac:dyDescent="0.2"/>
    <row r="21" spans="1:57" ht="15.75" customHeight="1" x14ac:dyDescent="0.2"/>
    <row r="22" spans="1:57" ht="15.75" customHeight="1" x14ac:dyDescent="0.2"/>
    <row r="23" spans="1:57" ht="15.75" customHeight="1" x14ac:dyDescent="0.2"/>
    <row r="24" spans="1:57" ht="15.75" customHeight="1" x14ac:dyDescent="0.2"/>
    <row r="25" spans="1:57" ht="15.75" customHeight="1" x14ac:dyDescent="0.2"/>
    <row r="26" spans="1:57" ht="15.75" customHeight="1" x14ac:dyDescent="0.2"/>
    <row r="27" spans="1:57" ht="15.75" customHeight="1" x14ac:dyDescent="0.2"/>
    <row r="28" spans="1:57" ht="15.75" customHeight="1" x14ac:dyDescent="0.2"/>
    <row r="29" spans="1:57" ht="15.75" customHeight="1" x14ac:dyDescent="0.2"/>
    <row r="30" spans="1:57" ht="15.75" customHeight="1" x14ac:dyDescent="0.2"/>
    <row r="31" spans="1:57" ht="15.75" customHeight="1" x14ac:dyDescent="0.2"/>
    <row r="32" spans="1:5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</sheetData>
  <mergeCells count="39">
    <mergeCell ref="R3:R4"/>
    <mergeCell ref="M3:M4"/>
    <mergeCell ref="K3:K4"/>
    <mergeCell ref="L3:L4"/>
    <mergeCell ref="O3:O4"/>
    <mergeCell ref="P3:P4"/>
    <mergeCell ref="Q3:Q4"/>
    <mergeCell ref="A2:A4"/>
    <mergeCell ref="B2:O2"/>
    <mergeCell ref="P2:AC2"/>
    <mergeCell ref="AD2:AD4"/>
    <mergeCell ref="AE2:AK2"/>
    <mergeCell ref="B3:B4"/>
    <mergeCell ref="AK3:AK4"/>
    <mergeCell ref="C3:C4"/>
    <mergeCell ref="D3:D4"/>
    <mergeCell ref="E3:E4"/>
    <mergeCell ref="F3:F4"/>
    <mergeCell ref="S3:S4"/>
    <mergeCell ref="G3:G4"/>
    <mergeCell ref="H3:H4"/>
    <mergeCell ref="I3:I4"/>
    <mergeCell ref="J3:J4"/>
    <mergeCell ref="A1:B1"/>
    <mergeCell ref="C1:AK1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E3:AF3"/>
    <mergeCell ref="AG3:AG4"/>
    <mergeCell ref="AH3:AI3"/>
    <mergeCell ref="AJ3:AJ4"/>
  </mergeCells>
  <conditionalFormatting sqref="AL2 B2 AN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L400"/>
  <sheetViews>
    <sheetView topLeftCell="AD1" workbookViewId="0">
      <pane ySplit="4" topLeftCell="A5" activePane="bottomLeft" state="frozen"/>
      <selection pane="bottomLeft" activeCell="AL9" sqref="AL9"/>
    </sheetView>
  </sheetViews>
  <sheetFormatPr defaultColWidth="12.625" defaultRowHeight="15" customHeight="1" x14ac:dyDescent="0.2"/>
  <cols>
    <col min="1" max="1" width="10.625" bestFit="1" customWidth="1"/>
    <col min="2" max="4" width="7.625" customWidth="1"/>
    <col min="5" max="5" width="12.125" customWidth="1"/>
    <col min="6" max="6" width="9.5" customWidth="1"/>
    <col min="7" max="7" width="11.75" customWidth="1"/>
    <col min="8" max="8" width="10.875" customWidth="1"/>
    <col min="9" max="9" width="9.375" customWidth="1"/>
    <col min="10" max="10" width="11.625" customWidth="1"/>
    <col min="11" max="11" width="9.375" customWidth="1"/>
    <col min="12" max="12" width="14.875" customWidth="1"/>
    <col min="13" max="13" width="12.75" customWidth="1"/>
    <col min="14" max="14" width="9.375" customWidth="1"/>
    <col min="15" max="15" width="7.625" customWidth="1"/>
    <col min="16" max="16" width="7.375" customWidth="1"/>
    <col min="17" max="17" width="10.75" customWidth="1"/>
    <col min="18" max="22" width="7.625" customWidth="1"/>
    <col min="23" max="23" width="6.75" customWidth="1"/>
    <col min="24" max="24" width="8.25" customWidth="1"/>
    <col min="25" max="25" width="7.625" customWidth="1"/>
    <col min="26" max="26" width="11.125" customWidth="1"/>
    <col min="27" max="27" width="9.625" customWidth="1"/>
    <col min="28" max="28" width="9.75" customWidth="1"/>
    <col min="29" max="30" width="7.625" customWidth="1"/>
    <col min="31" max="32" width="11.875" customWidth="1"/>
    <col min="33" max="33" width="7.375" customWidth="1"/>
    <col min="34" max="37" width="13.875" customWidth="1"/>
    <col min="38" max="38" width="10.375" customWidth="1"/>
    <col min="39" max="39" width="7.625" customWidth="1"/>
    <col min="40" max="40" width="8" customWidth="1"/>
    <col min="41" max="42" width="7.625" customWidth="1"/>
    <col min="43" max="64" width="8" customWidth="1"/>
  </cols>
  <sheetData>
    <row r="1" spans="1:64" ht="78" customHeight="1" x14ac:dyDescent="0.35">
      <c r="A1" s="167"/>
      <c r="B1" s="175"/>
      <c r="C1" s="176" t="str">
        <f>Rawda!$C$1</f>
        <v>Annual Report 2025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8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31.5" customHeight="1" x14ac:dyDescent="0.25">
      <c r="A2" s="198" t="s">
        <v>0</v>
      </c>
      <c r="B2" s="199" t="s">
        <v>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1" t="s">
        <v>2</v>
      </c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3"/>
      <c r="AG2" s="196"/>
      <c r="AH2" s="194" t="s">
        <v>3</v>
      </c>
      <c r="AI2" s="204" t="s">
        <v>4</v>
      </c>
      <c r="AJ2" s="202"/>
      <c r="AK2" s="196"/>
      <c r="AL2" s="205" t="s">
        <v>5</v>
      </c>
      <c r="AM2" s="202"/>
      <c r="AN2" s="202"/>
      <c r="AO2" s="202"/>
      <c r="AP2" s="202"/>
      <c r="AQ2" s="202"/>
      <c r="AR2" s="196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" customHeight="1" x14ac:dyDescent="0.25">
      <c r="A3" s="123"/>
      <c r="B3" s="191" t="s">
        <v>6</v>
      </c>
      <c r="C3" s="193" t="s">
        <v>7</v>
      </c>
      <c r="D3" s="193" t="s">
        <v>8</v>
      </c>
      <c r="E3" s="193" t="s">
        <v>9</v>
      </c>
      <c r="F3" s="193" t="s">
        <v>36</v>
      </c>
      <c r="G3" s="191" t="s">
        <v>11</v>
      </c>
      <c r="H3" s="191" t="s">
        <v>37</v>
      </c>
      <c r="I3" s="191" t="s">
        <v>72</v>
      </c>
      <c r="J3" s="193" t="s">
        <v>13</v>
      </c>
      <c r="K3" s="193" t="s">
        <v>39</v>
      </c>
      <c r="L3" s="193" t="s">
        <v>38</v>
      </c>
      <c r="M3" s="191" t="s">
        <v>43</v>
      </c>
      <c r="N3" s="193" t="s">
        <v>44</v>
      </c>
      <c r="O3" s="193" t="s">
        <v>14</v>
      </c>
      <c r="P3" s="156" t="s">
        <v>15</v>
      </c>
      <c r="Q3" s="128" t="s">
        <v>16</v>
      </c>
      <c r="R3" s="133" t="s">
        <v>45</v>
      </c>
      <c r="S3" s="133" t="s">
        <v>40</v>
      </c>
      <c r="T3" s="133" t="s">
        <v>18</v>
      </c>
      <c r="U3" s="133" t="s">
        <v>19</v>
      </c>
      <c r="V3" s="133" t="s">
        <v>20</v>
      </c>
      <c r="W3" s="133" t="s">
        <v>21</v>
      </c>
      <c r="X3" s="128" t="s">
        <v>22</v>
      </c>
      <c r="Y3" s="128" t="s">
        <v>46</v>
      </c>
      <c r="Z3" s="128" t="s">
        <v>24</v>
      </c>
      <c r="AA3" s="128" t="s">
        <v>47</v>
      </c>
      <c r="AB3" s="128" t="s">
        <v>48</v>
      </c>
      <c r="AC3" s="128" t="s">
        <v>49</v>
      </c>
      <c r="AD3" s="128" t="s">
        <v>50</v>
      </c>
      <c r="AE3" s="128" t="s">
        <v>26</v>
      </c>
      <c r="AF3" s="128" t="s">
        <v>97</v>
      </c>
      <c r="AG3" s="132" t="s">
        <v>15</v>
      </c>
      <c r="AH3" s="138"/>
      <c r="AI3" s="140" t="s">
        <v>51</v>
      </c>
      <c r="AJ3" s="140" t="s">
        <v>52</v>
      </c>
      <c r="AK3" s="132" t="s">
        <v>15</v>
      </c>
      <c r="AL3" s="195" t="s">
        <v>27</v>
      </c>
      <c r="AM3" s="196"/>
      <c r="AN3" s="132" t="s">
        <v>15</v>
      </c>
      <c r="AO3" s="195" t="s">
        <v>28</v>
      </c>
      <c r="AP3" s="196"/>
      <c r="AQ3" s="197" t="s">
        <v>15</v>
      </c>
      <c r="AR3" s="132" t="s">
        <v>15</v>
      </c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15" customHeight="1" x14ac:dyDescent="0.25">
      <c r="A4" s="119"/>
      <c r="B4" s="119"/>
      <c r="C4" s="119"/>
      <c r="D4" s="119"/>
      <c r="E4" s="119"/>
      <c r="F4" s="119"/>
      <c r="G4" s="121"/>
      <c r="H4" s="119"/>
      <c r="I4" s="121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39"/>
      <c r="AI4" s="119"/>
      <c r="AJ4" s="119"/>
      <c r="AK4" s="119"/>
      <c r="AL4" s="24" t="s">
        <v>29</v>
      </c>
      <c r="AM4" s="24" t="s">
        <v>30</v>
      </c>
      <c r="AN4" s="119"/>
      <c r="AO4" s="25" t="s">
        <v>31</v>
      </c>
      <c r="AP4" s="25" t="s">
        <v>30</v>
      </c>
      <c r="AQ4" s="139"/>
      <c r="AR4" s="119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ht="15" customHeight="1" x14ac:dyDescent="0.25">
      <c r="A5" s="60">
        <f>Rawda!A5</f>
        <v>45658</v>
      </c>
      <c r="B5" s="31">
        <v>808</v>
      </c>
      <c r="C5" s="31">
        <v>1100</v>
      </c>
      <c r="D5" s="31">
        <v>226</v>
      </c>
      <c r="E5" s="31">
        <v>198</v>
      </c>
      <c r="F5" s="31">
        <v>20</v>
      </c>
      <c r="G5" s="31">
        <v>10</v>
      </c>
      <c r="H5" s="31">
        <v>212</v>
      </c>
      <c r="I5" s="31">
        <v>0</v>
      </c>
      <c r="J5" s="31">
        <v>0</v>
      </c>
      <c r="K5" s="31">
        <v>110</v>
      </c>
      <c r="L5" s="31">
        <v>0</v>
      </c>
      <c r="M5" s="31">
        <v>30</v>
      </c>
      <c r="N5" s="31">
        <v>40</v>
      </c>
      <c r="O5" s="31">
        <v>46</v>
      </c>
      <c r="P5" s="4">
        <v>2800</v>
      </c>
      <c r="Q5" s="31">
        <v>12</v>
      </c>
      <c r="R5" s="31">
        <v>512</v>
      </c>
      <c r="S5" s="31">
        <v>26</v>
      </c>
      <c r="T5" s="31">
        <v>280</v>
      </c>
      <c r="U5" s="31">
        <v>0</v>
      </c>
      <c r="V5" s="31">
        <v>330</v>
      </c>
      <c r="W5" s="31">
        <v>22</v>
      </c>
      <c r="X5" s="31">
        <v>56</v>
      </c>
      <c r="Y5" s="31">
        <v>0</v>
      </c>
      <c r="Z5" s="31">
        <v>1172</v>
      </c>
      <c r="AA5" s="31">
        <v>8</v>
      </c>
      <c r="AB5" s="31">
        <v>0</v>
      </c>
      <c r="AC5" s="31">
        <v>504</v>
      </c>
      <c r="AD5" s="31">
        <v>838</v>
      </c>
      <c r="AE5" s="31">
        <v>220</v>
      </c>
      <c r="AF5" s="31">
        <v>0</v>
      </c>
      <c r="AG5" s="4">
        <v>3980</v>
      </c>
      <c r="AH5" s="31">
        <v>856</v>
      </c>
      <c r="AI5" s="31">
        <v>26</v>
      </c>
      <c r="AJ5" s="31">
        <v>30</v>
      </c>
      <c r="AK5" s="4">
        <v>56</v>
      </c>
      <c r="AL5" s="31">
        <v>686</v>
      </c>
      <c r="AM5" s="31">
        <v>540</v>
      </c>
      <c r="AN5" s="4">
        <v>1226</v>
      </c>
      <c r="AO5" s="31">
        <v>654</v>
      </c>
      <c r="AP5" s="31">
        <v>920</v>
      </c>
      <c r="AQ5" s="4">
        <v>1574</v>
      </c>
      <c r="AR5" s="4">
        <v>2800</v>
      </c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x14ac:dyDescent="0.25">
      <c r="A6" s="60">
        <f>Rawda!A6</f>
        <v>45689</v>
      </c>
      <c r="B6" s="31">
        <v>892</v>
      </c>
      <c r="C6" s="31">
        <v>1700</v>
      </c>
      <c r="D6" s="31">
        <v>194</v>
      </c>
      <c r="E6" s="31">
        <v>154</v>
      </c>
      <c r="F6" s="31">
        <v>16</v>
      </c>
      <c r="G6" s="31">
        <v>2</v>
      </c>
      <c r="H6" s="31">
        <v>212</v>
      </c>
      <c r="I6" s="31">
        <v>0</v>
      </c>
      <c r="J6" s="31">
        <v>0</v>
      </c>
      <c r="K6" s="31">
        <v>42</v>
      </c>
      <c r="L6" s="31">
        <v>0</v>
      </c>
      <c r="M6" s="31">
        <v>24</v>
      </c>
      <c r="N6" s="31">
        <v>46</v>
      </c>
      <c r="O6" s="31">
        <v>8</v>
      </c>
      <c r="P6" s="4">
        <v>3290</v>
      </c>
      <c r="Q6" s="31">
        <v>10</v>
      </c>
      <c r="R6" s="31">
        <v>524</v>
      </c>
      <c r="S6" s="31">
        <v>6</v>
      </c>
      <c r="T6" s="31">
        <v>196</v>
      </c>
      <c r="U6" s="31">
        <v>0</v>
      </c>
      <c r="V6" s="31">
        <v>496</v>
      </c>
      <c r="W6" s="31">
        <v>6</v>
      </c>
      <c r="X6" s="31">
        <v>30</v>
      </c>
      <c r="Y6" s="31">
        <v>0</v>
      </c>
      <c r="Z6" s="31">
        <v>1570</v>
      </c>
      <c r="AA6" s="31">
        <v>6</v>
      </c>
      <c r="AB6" s="31">
        <v>0</v>
      </c>
      <c r="AC6" s="31">
        <v>472</v>
      </c>
      <c r="AD6" s="31">
        <v>1940</v>
      </c>
      <c r="AE6" s="31">
        <v>102</v>
      </c>
      <c r="AF6" s="31">
        <v>0</v>
      </c>
      <c r="AG6" s="4">
        <v>5358</v>
      </c>
      <c r="AH6" s="31">
        <v>1062</v>
      </c>
      <c r="AI6" s="31">
        <v>10</v>
      </c>
      <c r="AJ6" s="31">
        <v>16</v>
      </c>
      <c r="AK6" s="4">
        <v>26</v>
      </c>
      <c r="AL6" s="31">
        <v>942</v>
      </c>
      <c r="AM6" s="31">
        <v>498</v>
      </c>
      <c r="AN6" s="4">
        <v>1440</v>
      </c>
      <c r="AO6" s="31">
        <v>990</v>
      </c>
      <c r="AP6" s="31">
        <v>860</v>
      </c>
      <c r="AQ6" s="4">
        <v>1850</v>
      </c>
      <c r="AR6" s="4">
        <v>3290</v>
      </c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x14ac:dyDescent="0.25">
      <c r="A7" s="60">
        <f>Rawda!A7</f>
        <v>45717</v>
      </c>
      <c r="B7" s="31">
        <v>549</v>
      </c>
      <c r="C7" s="31">
        <v>726</v>
      </c>
      <c r="D7" s="31">
        <v>115</v>
      </c>
      <c r="E7" s="31">
        <v>96</v>
      </c>
      <c r="F7" s="31">
        <v>9</v>
      </c>
      <c r="G7" s="31">
        <v>0</v>
      </c>
      <c r="H7" s="31">
        <v>153</v>
      </c>
      <c r="I7" s="31">
        <v>0</v>
      </c>
      <c r="J7" s="31">
        <v>0</v>
      </c>
      <c r="K7" s="31">
        <v>45</v>
      </c>
      <c r="L7" s="31">
        <v>0</v>
      </c>
      <c r="M7" s="31">
        <v>14</v>
      </c>
      <c r="N7" s="31">
        <v>20</v>
      </c>
      <c r="O7" s="31">
        <v>23</v>
      </c>
      <c r="P7" s="4">
        <f t="shared" ref="P7:P16" si="0">B7+C7+D7+E7+F7+G7+H7+I7+J7+K7+L7+O7+M7+N7</f>
        <v>1750</v>
      </c>
      <c r="Q7" s="31">
        <v>13</v>
      </c>
      <c r="R7" s="31">
        <v>289</v>
      </c>
      <c r="S7" s="31">
        <v>24</v>
      </c>
      <c r="T7" s="31">
        <v>135</v>
      </c>
      <c r="U7" s="31">
        <v>0</v>
      </c>
      <c r="V7" s="31">
        <v>221</v>
      </c>
      <c r="W7" s="31">
        <v>10</v>
      </c>
      <c r="X7" s="31">
        <v>38</v>
      </c>
      <c r="Y7" s="31">
        <v>0</v>
      </c>
      <c r="Z7" s="31">
        <v>669</v>
      </c>
      <c r="AA7" s="31">
        <v>6</v>
      </c>
      <c r="AB7" s="31">
        <v>0</v>
      </c>
      <c r="AC7" s="31">
        <v>326</v>
      </c>
      <c r="AD7" s="31">
        <v>498</v>
      </c>
      <c r="AE7" s="31">
        <v>87</v>
      </c>
      <c r="AF7" s="31">
        <v>0</v>
      </c>
      <c r="AG7" s="4">
        <f t="shared" ref="AG7:AG16" si="1">AE7+AD7+AC7+AB7+AA7+Z7+Y7+X7+W7+V7+U7+T7+S7+R7+Q7+AF7</f>
        <v>2316</v>
      </c>
      <c r="AH7" s="31">
        <v>504</v>
      </c>
      <c r="AI7" s="31">
        <v>4</v>
      </c>
      <c r="AJ7" s="31">
        <v>6</v>
      </c>
      <c r="AK7" s="4">
        <f t="shared" ref="AK7:AK16" si="2">AI7+AJ7</f>
        <v>10</v>
      </c>
      <c r="AL7" s="31">
        <v>466</v>
      </c>
      <c r="AM7" s="31">
        <v>364</v>
      </c>
      <c r="AN7" s="4">
        <f t="shared" ref="AN7:AN16" si="3">SUM(AL7+AM7)</f>
        <v>830</v>
      </c>
      <c r="AO7" s="31">
        <v>372</v>
      </c>
      <c r="AP7" s="31">
        <v>548</v>
      </c>
      <c r="AQ7" s="4">
        <f t="shared" ref="AQ7:AQ16" si="4">SUM(AO7+AP7)</f>
        <v>920</v>
      </c>
      <c r="AR7" s="4">
        <f t="shared" ref="AR7:AR16" si="5">AQ7+AN7</f>
        <v>1750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x14ac:dyDescent="0.25">
      <c r="A8" s="60">
        <f>Rawda!A8</f>
        <v>45748</v>
      </c>
      <c r="B8" s="31">
        <v>517</v>
      </c>
      <c r="C8" s="31">
        <v>654</v>
      </c>
      <c r="D8" s="31">
        <v>175</v>
      </c>
      <c r="E8" s="31">
        <v>129</v>
      </c>
      <c r="F8" s="31">
        <v>17</v>
      </c>
      <c r="G8" s="31">
        <v>6</v>
      </c>
      <c r="H8" s="31">
        <v>193</v>
      </c>
      <c r="I8" s="31">
        <v>0</v>
      </c>
      <c r="J8" s="31">
        <v>0</v>
      </c>
      <c r="K8" s="31">
        <v>58</v>
      </c>
      <c r="L8" s="31">
        <v>0</v>
      </c>
      <c r="M8" s="31">
        <v>28</v>
      </c>
      <c r="N8" s="31">
        <v>13</v>
      </c>
      <c r="O8" s="31">
        <v>25</v>
      </c>
      <c r="P8" s="4">
        <f t="shared" si="0"/>
        <v>1815</v>
      </c>
      <c r="Q8" s="31">
        <v>30</v>
      </c>
      <c r="R8" s="31">
        <v>393</v>
      </c>
      <c r="S8" s="31">
        <v>22</v>
      </c>
      <c r="T8" s="31">
        <v>180</v>
      </c>
      <c r="U8" s="31">
        <v>0</v>
      </c>
      <c r="V8" s="31">
        <v>138</v>
      </c>
      <c r="W8" s="31">
        <v>13</v>
      </c>
      <c r="X8" s="31">
        <v>22</v>
      </c>
      <c r="Y8" s="31">
        <v>0</v>
      </c>
      <c r="Z8" s="31">
        <v>539</v>
      </c>
      <c r="AA8" s="31">
        <v>11</v>
      </c>
      <c r="AB8" s="31">
        <v>0</v>
      </c>
      <c r="AC8" s="31">
        <v>384</v>
      </c>
      <c r="AD8" s="31">
        <v>305</v>
      </c>
      <c r="AE8" s="31">
        <v>97</v>
      </c>
      <c r="AF8" s="31">
        <v>0</v>
      </c>
      <c r="AG8" s="4">
        <f t="shared" si="1"/>
        <v>2134</v>
      </c>
      <c r="AH8" s="31">
        <v>446</v>
      </c>
      <c r="AI8" s="31">
        <v>8</v>
      </c>
      <c r="AJ8" s="31">
        <v>16</v>
      </c>
      <c r="AK8" s="4">
        <f t="shared" si="2"/>
        <v>24</v>
      </c>
      <c r="AL8" s="31">
        <v>414</v>
      </c>
      <c r="AM8" s="31">
        <v>423</v>
      </c>
      <c r="AN8" s="4">
        <f t="shared" si="3"/>
        <v>837</v>
      </c>
      <c r="AO8" s="31">
        <v>318</v>
      </c>
      <c r="AP8" s="31">
        <v>660</v>
      </c>
      <c r="AQ8" s="4">
        <f t="shared" si="4"/>
        <v>978</v>
      </c>
      <c r="AR8" s="4">
        <f t="shared" si="5"/>
        <v>1815</v>
      </c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x14ac:dyDescent="0.25">
      <c r="A9" s="60">
        <f>Rawda!A9</f>
        <v>45778</v>
      </c>
      <c r="B9" s="31">
        <v>558</v>
      </c>
      <c r="C9" s="31">
        <v>639</v>
      </c>
      <c r="D9" s="31">
        <v>177</v>
      </c>
      <c r="E9" s="31">
        <v>117</v>
      </c>
      <c r="F9" s="31">
        <v>26</v>
      </c>
      <c r="G9" s="31">
        <v>0</v>
      </c>
      <c r="H9" s="31">
        <v>151</v>
      </c>
      <c r="I9" s="31">
        <v>0</v>
      </c>
      <c r="J9" s="31">
        <v>0</v>
      </c>
      <c r="K9" s="31">
        <v>55</v>
      </c>
      <c r="L9" s="31">
        <v>0</v>
      </c>
      <c r="M9" s="31">
        <v>32</v>
      </c>
      <c r="N9" s="31">
        <v>20</v>
      </c>
      <c r="O9" s="31">
        <v>25</v>
      </c>
      <c r="P9" s="4">
        <f t="shared" si="0"/>
        <v>1800</v>
      </c>
      <c r="Q9" s="31">
        <v>12</v>
      </c>
      <c r="R9" s="31">
        <v>364</v>
      </c>
      <c r="S9" s="31">
        <v>25</v>
      </c>
      <c r="T9" s="31">
        <v>178</v>
      </c>
      <c r="U9" s="31">
        <v>0</v>
      </c>
      <c r="V9" s="31">
        <v>94</v>
      </c>
      <c r="W9" s="31">
        <v>5</v>
      </c>
      <c r="X9" s="31">
        <v>30</v>
      </c>
      <c r="Y9" s="31">
        <v>0</v>
      </c>
      <c r="Z9" s="31">
        <v>684</v>
      </c>
      <c r="AA9" s="31">
        <v>5</v>
      </c>
      <c r="AB9" s="31">
        <v>0</v>
      </c>
      <c r="AC9" s="31">
        <v>322</v>
      </c>
      <c r="AD9" s="31">
        <v>463</v>
      </c>
      <c r="AE9" s="31">
        <v>117</v>
      </c>
      <c r="AF9" s="31">
        <v>0</v>
      </c>
      <c r="AG9" s="4">
        <f t="shared" si="1"/>
        <v>2299</v>
      </c>
      <c r="AH9" s="31">
        <v>610</v>
      </c>
      <c r="AI9" s="31">
        <v>7</v>
      </c>
      <c r="AJ9" s="31">
        <v>5</v>
      </c>
      <c r="AK9" s="4">
        <f t="shared" si="2"/>
        <v>12</v>
      </c>
      <c r="AL9" s="31">
        <v>359</v>
      </c>
      <c r="AM9" s="31">
        <v>411</v>
      </c>
      <c r="AN9" s="4">
        <f t="shared" si="3"/>
        <v>770</v>
      </c>
      <c r="AO9" s="31">
        <v>343</v>
      </c>
      <c r="AP9" s="31">
        <v>687</v>
      </c>
      <c r="AQ9" s="4">
        <f t="shared" si="4"/>
        <v>1030</v>
      </c>
      <c r="AR9" s="4">
        <f t="shared" si="5"/>
        <v>1800</v>
      </c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x14ac:dyDescent="0.25">
      <c r="A10" s="60">
        <f>Rawda!A10</f>
        <v>45809</v>
      </c>
      <c r="B10" s="31">
        <v>482</v>
      </c>
      <c r="C10" s="31">
        <v>585</v>
      </c>
      <c r="D10" s="31">
        <v>150</v>
      </c>
      <c r="E10" s="31">
        <v>125</v>
      </c>
      <c r="F10" s="31">
        <v>22</v>
      </c>
      <c r="G10" s="31">
        <v>0</v>
      </c>
      <c r="H10" s="31">
        <v>175</v>
      </c>
      <c r="I10" s="31">
        <v>0</v>
      </c>
      <c r="J10" s="31">
        <v>0</v>
      </c>
      <c r="K10" s="31">
        <v>0</v>
      </c>
      <c r="L10" s="31">
        <v>0</v>
      </c>
      <c r="M10" s="31">
        <v>27</v>
      </c>
      <c r="N10" s="31">
        <v>14</v>
      </c>
      <c r="O10" s="31">
        <v>18</v>
      </c>
      <c r="P10" s="4">
        <f t="shared" si="0"/>
        <v>1598</v>
      </c>
      <c r="Q10" s="31">
        <v>15</v>
      </c>
      <c r="R10" s="31">
        <v>331</v>
      </c>
      <c r="S10" s="31">
        <v>20</v>
      </c>
      <c r="T10" s="31">
        <v>135</v>
      </c>
      <c r="U10" s="31">
        <v>0</v>
      </c>
      <c r="V10" s="31">
        <v>65</v>
      </c>
      <c r="W10" s="31">
        <v>7</v>
      </c>
      <c r="X10" s="31">
        <v>28</v>
      </c>
      <c r="Y10" s="31">
        <v>0</v>
      </c>
      <c r="Z10" s="31">
        <v>730</v>
      </c>
      <c r="AA10" s="31">
        <v>11</v>
      </c>
      <c r="AB10" s="31">
        <v>0</v>
      </c>
      <c r="AC10" s="31">
        <v>307</v>
      </c>
      <c r="AD10" s="31">
        <v>399</v>
      </c>
      <c r="AE10" s="31">
        <v>82</v>
      </c>
      <c r="AF10" s="31">
        <v>2</v>
      </c>
      <c r="AG10" s="4">
        <f t="shared" si="1"/>
        <v>2132</v>
      </c>
      <c r="AH10" s="31">
        <v>498</v>
      </c>
      <c r="AI10" s="31">
        <v>3</v>
      </c>
      <c r="AJ10" s="31">
        <v>3</v>
      </c>
      <c r="AK10" s="4">
        <f t="shared" si="2"/>
        <v>6</v>
      </c>
      <c r="AL10" s="31">
        <v>345</v>
      </c>
      <c r="AM10" s="31">
        <v>317</v>
      </c>
      <c r="AN10" s="4">
        <f t="shared" si="3"/>
        <v>662</v>
      </c>
      <c r="AO10" s="31">
        <v>317</v>
      </c>
      <c r="AP10" s="31">
        <v>619</v>
      </c>
      <c r="AQ10" s="4">
        <f t="shared" si="4"/>
        <v>936</v>
      </c>
      <c r="AR10" s="4">
        <f t="shared" si="5"/>
        <v>1598</v>
      </c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x14ac:dyDescent="0.25">
      <c r="A11" s="60">
        <f>Rawda!A11</f>
        <v>45839</v>
      </c>
      <c r="B11" s="31">
        <v>615</v>
      </c>
      <c r="C11" s="31">
        <v>514</v>
      </c>
      <c r="D11" s="31">
        <v>193</v>
      </c>
      <c r="E11" s="31">
        <v>92</v>
      </c>
      <c r="F11" s="31">
        <v>26</v>
      </c>
      <c r="G11" s="31">
        <v>0</v>
      </c>
      <c r="H11" s="31">
        <v>134</v>
      </c>
      <c r="I11" s="31">
        <v>0</v>
      </c>
      <c r="J11" s="31">
        <v>71</v>
      </c>
      <c r="K11" s="31">
        <v>35</v>
      </c>
      <c r="L11" s="31">
        <v>0</v>
      </c>
      <c r="M11" s="31">
        <v>31</v>
      </c>
      <c r="N11" s="31">
        <v>6</v>
      </c>
      <c r="O11" s="31">
        <v>22</v>
      </c>
      <c r="P11" s="4">
        <f t="shared" si="0"/>
        <v>1739</v>
      </c>
      <c r="Q11" s="31">
        <v>22</v>
      </c>
      <c r="R11" s="31">
        <v>425</v>
      </c>
      <c r="S11" s="31">
        <v>21</v>
      </c>
      <c r="T11" s="31">
        <v>130</v>
      </c>
      <c r="U11" s="31">
        <v>0</v>
      </c>
      <c r="V11" s="31">
        <v>33</v>
      </c>
      <c r="W11" s="31">
        <v>7</v>
      </c>
      <c r="X11" s="31">
        <v>45</v>
      </c>
      <c r="Y11" s="31">
        <v>0</v>
      </c>
      <c r="Z11" s="31">
        <v>634</v>
      </c>
      <c r="AA11" s="31">
        <v>3</v>
      </c>
      <c r="AB11" s="31">
        <v>5</v>
      </c>
      <c r="AC11" s="31">
        <v>348</v>
      </c>
      <c r="AD11" s="31">
        <v>199</v>
      </c>
      <c r="AE11" s="31">
        <v>119</v>
      </c>
      <c r="AF11" s="31">
        <v>0</v>
      </c>
      <c r="AG11" s="4">
        <f t="shared" si="1"/>
        <v>1991</v>
      </c>
      <c r="AH11" s="31">
        <v>511</v>
      </c>
      <c r="AI11" s="31">
        <v>4</v>
      </c>
      <c r="AJ11" s="31">
        <v>4</v>
      </c>
      <c r="AK11" s="4">
        <f t="shared" si="2"/>
        <v>8</v>
      </c>
      <c r="AL11" s="31">
        <v>314</v>
      </c>
      <c r="AM11" s="31">
        <v>427</v>
      </c>
      <c r="AN11" s="4">
        <f t="shared" si="3"/>
        <v>741</v>
      </c>
      <c r="AO11" s="31">
        <v>268</v>
      </c>
      <c r="AP11" s="31">
        <v>730</v>
      </c>
      <c r="AQ11" s="4">
        <f t="shared" si="4"/>
        <v>998</v>
      </c>
      <c r="AR11" s="4">
        <f t="shared" si="5"/>
        <v>1739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x14ac:dyDescent="0.25">
      <c r="A12" s="60">
        <f>Rawda!A12</f>
        <v>45870</v>
      </c>
      <c r="B12" s="31">
        <v>543</v>
      </c>
      <c r="C12" s="31">
        <v>512</v>
      </c>
      <c r="D12" s="31">
        <v>208</v>
      </c>
      <c r="E12" s="31">
        <v>118</v>
      </c>
      <c r="F12" s="31">
        <v>19</v>
      </c>
      <c r="G12" s="31">
        <v>7</v>
      </c>
      <c r="H12" s="31">
        <v>234</v>
      </c>
      <c r="I12" s="31">
        <v>0</v>
      </c>
      <c r="J12" s="31">
        <v>93</v>
      </c>
      <c r="K12" s="31">
        <v>83</v>
      </c>
      <c r="L12" s="31">
        <v>0</v>
      </c>
      <c r="M12" s="31">
        <v>0</v>
      </c>
      <c r="N12" s="31">
        <v>2</v>
      </c>
      <c r="O12" s="31">
        <v>28</v>
      </c>
      <c r="P12" s="4">
        <f t="shared" si="0"/>
        <v>1847</v>
      </c>
      <c r="Q12" s="31">
        <v>19</v>
      </c>
      <c r="R12" s="31">
        <v>385</v>
      </c>
      <c r="S12" s="31">
        <v>27</v>
      </c>
      <c r="T12" s="31">
        <v>157</v>
      </c>
      <c r="U12" s="31">
        <v>0</v>
      </c>
      <c r="V12" s="31">
        <v>21</v>
      </c>
      <c r="W12" s="31">
        <v>9</v>
      </c>
      <c r="X12" s="31">
        <v>36</v>
      </c>
      <c r="Y12" s="31">
        <v>0</v>
      </c>
      <c r="Z12" s="31">
        <v>475</v>
      </c>
      <c r="AA12" s="31">
        <v>10</v>
      </c>
      <c r="AB12" s="31">
        <v>0</v>
      </c>
      <c r="AC12" s="31">
        <v>351</v>
      </c>
      <c r="AD12" s="31">
        <v>61</v>
      </c>
      <c r="AE12" s="31">
        <v>132</v>
      </c>
      <c r="AF12" s="31">
        <v>0</v>
      </c>
      <c r="AG12" s="4">
        <f t="shared" si="1"/>
        <v>1683</v>
      </c>
      <c r="AH12" s="31">
        <v>444</v>
      </c>
      <c r="AI12" s="31">
        <v>5</v>
      </c>
      <c r="AJ12" s="31">
        <v>17</v>
      </c>
      <c r="AK12" s="4">
        <f t="shared" si="2"/>
        <v>22</v>
      </c>
      <c r="AL12" s="31">
        <v>304</v>
      </c>
      <c r="AM12" s="31">
        <v>502</v>
      </c>
      <c r="AN12" s="4">
        <f t="shared" si="3"/>
        <v>806</v>
      </c>
      <c r="AO12" s="31">
        <v>264</v>
      </c>
      <c r="AP12" s="31">
        <v>804</v>
      </c>
      <c r="AQ12" s="4">
        <f t="shared" si="4"/>
        <v>1068</v>
      </c>
      <c r="AR12" s="4">
        <f t="shared" si="5"/>
        <v>1874</v>
      </c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x14ac:dyDescent="0.25">
      <c r="A13" s="60">
        <f>Rawda!A13</f>
        <v>45901</v>
      </c>
      <c r="B13" s="31">
        <v>439</v>
      </c>
      <c r="C13" s="31">
        <v>140</v>
      </c>
      <c r="D13" s="31">
        <v>202</v>
      </c>
      <c r="E13" s="31">
        <v>126</v>
      </c>
      <c r="F13" s="31">
        <v>52</v>
      </c>
      <c r="G13" s="31">
        <v>18</v>
      </c>
      <c r="H13" s="31">
        <v>155</v>
      </c>
      <c r="I13" s="31">
        <v>0</v>
      </c>
      <c r="J13" s="31">
        <v>124</v>
      </c>
      <c r="K13" s="31">
        <v>52</v>
      </c>
      <c r="L13" s="31">
        <v>0</v>
      </c>
      <c r="M13" s="31">
        <v>175</v>
      </c>
      <c r="N13" s="31">
        <v>0</v>
      </c>
      <c r="O13" s="31">
        <v>37</v>
      </c>
      <c r="P13" s="4">
        <f t="shared" si="0"/>
        <v>1520</v>
      </c>
      <c r="Q13" s="31">
        <v>6</v>
      </c>
      <c r="R13" s="31">
        <v>335</v>
      </c>
      <c r="S13" s="31">
        <v>40</v>
      </c>
      <c r="T13" s="31">
        <v>172</v>
      </c>
      <c r="U13" s="31">
        <v>0</v>
      </c>
      <c r="V13" s="31">
        <v>23</v>
      </c>
      <c r="W13" s="31">
        <v>5</v>
      </c>
      <c r="X13" s="31">
        <v>35</v>
      </c>
      <c r="Y13" s="31">
        <v>0</v>
      </c>
      <c r="Z13" s="31">
        <v>356</v>
      </c>
      <c r="AA13" s="31">
        <v>8</v>
      </c>
      <c r="AB13" s="31">
        <v>0</v>
      </c>
      <c r="AC13" s="31">
        <v>333</v>
      </c>
      <c r="AD13" s="31">
        <v>0</v>
      </c>
      <c r="AE13" s="31">
        <v>97</v>
      </c>
      <c r="AF13" s="31">
        <v>0</v>
      </c>
      <c r="AG13" s="4">
        <f t="shared" si="1"/>
        <v>1410</v>
      </c>
      <c r="AH13" s="31">
        <v>337</v>
      </c>
      <c r="AI13" s="31">
        <v>7</v>
      </c>
      <c r="AJ13" s="31">
        <v>25</v>
      </c>
      <c r="AK13" s="4">
        <f t="shared" si="2"/>
        <v>32</v>
      </c>
      <c r="AL13" s="31">
        <v>124</v>
      </c>
      <c r="AM13" s="31">
        <v>426</v>
      </c>
      <c r="AN13" s="4">
        <f t="shared" si="3"/>
        <v>550</v>
      </c>
      <c r="AO13" s="31">
        <v>131</v>
      </c>
      <c r="AP13" s="31">
        <v>839</v>
      </c>
      <c r="AQ13" s="4">
        <f t="shared" si="4"/>
        <v>970</v>
      </c>
      <c r="AR13" s="4">
        <f t="shared" si="5"/>
        <v>1520</v>
      </c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x14ac:dyDescent="0.25">
      <c r="A14" s="60">
        <f>Rawda!A14</f>
        <v>45931</v>
      </c>
      <c r="B14" s="31">
        <v>381</v>
      </c>
      <c r="C14" s="31">
        <v>105</v>
      </c>
      <c r="D14" s="31">
        <v>190</v>
      </c>
      <c r="E14" s="31">
        <v>118</v>
      </c>
      <c r="F14" s="31">
        <v>48</v>
      </c>
      <c r="G14" s="31">
        <v>3</v>
      </c>
      <c r="H14" s="31">
        <v>150</v>
      </c>
      <c r="I14" s="31">
        <v>0</v>
      </c>
      <c r="J14" s="31">
        <v>78</v>
      </c>
      <c r="K14" s="31">
        <v>76</v>
      </c>
      <c r="L14" s="31">
        <v>0</v>
      </c>
      <c r="M14" s="31">
        <v>2</v>
      </c>
      <c r="N14" s="31">
        <v>0</v>
      </c>
      <c r="O14" s="31">
        <v>29</v>
      </c>
      <c r="P14" s="4">
        <f t="shared" si="0"/>
        <v>1180</v>
      </c>
      <c r="Q14" s="31">
        <v>11</v>
      </c>
      <c r="R14" s="31">
        <v>321</v>
      </c>
      <c r="S14" s="31">
        <v>21</v>
      </c>
      <c r="T14" s="31">
        <v>161</v>
      </c>
      <c r="U14" s="31">
        <v>0</v>
      </c>
      <c r="V14" s="31">
        <v>10</v>
      </c>
      <c r="W14" s="31">
        <v>2</v>
      </c>
      <c r="X14" s="31">
        <v>14</v>
      </c>
      <c r="Y14" s="31">
        <v>0</v>
      </c>
      <c r="Z14" s="31">
        <v>134</v>
      </c>
      <c r="AA14" s="31">
        <v>6</v>
      </c>
      <c r="AB14" s="31">
        <v>0</v>
      </c>
      <c r="AC14" s="31">
        <v>252</v>
      </c>
      <c r="AD14" s="31">
        <v>0</v>
      </c>
      <c r="AE14" s="31">
        <v>48</v>
      </c>
      <c r="AF14" s="31">
        <v>0</v>
      </c>
      <c r="AG14" s="4">
        <f t="shared" si="1"/>
        <v>980</v>
      </c>
      <c r="AH14" s="31">
        <v>325</v>
      </c>
      <c r="AI14" s="31">
        <v>2</v>
      </c>
      <c r="AJ14" s="31">
        <v>13</v>
      </c>
      <c r="AK14" s="4">
        <f t="shared" si="2"/>
        <v>15</v>
      </c>
      <c r="AL14" s="31">
        <v>132</v>
      </c>
      <c r="AM14" s="31">
        <v>319</v>
      </c>
      <c r="AN14" s="4">
        <f t="shared" si="3"/>
        <v>451</v>
      </c>
      <c r="AO14" s="31">
        <v>125</v>
      </c>
      <c r="AP14" s="31">
        <v>604</v>
      </c>
      <c r="AQ14" s="4">
        <f t="shared" si="4"/>
        <v>729</v>
      </c>
      <c r="AR14" s="4">
        <f t="shared" si="5"/>
        <v>1180</v>
      </c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x14ac:dyDescent="0.25">
      <c r="A15" s="60">
        <f>Rawda!A15</f>
        <v>45962</v>
      </c>
      <c r="B15" s="31">
        <v>436</v>
      </c>
      <c r="C15" s="31">
        <v>135</v>
      </c>
      <c r="D15" s="31">
        <v>188</v>
      </c>
      <c r="E15" s="31">
        <v>99</v>
      </c>
      <c r="F15" s="31">
        <v>41</v>
      </c>
      <c r="G15" s="31">
        <v>4</v>
      </c>
      <c r="H15" s="31">
        <v>192</v>
      </c>
      <c r="I15" s="31">
        <v>0</v>
      </c>
      <c r="J15" s="31">
        <v>87</v>
      </c>
      <c r="K15" s="31">
        <v>49</v>
      </c>
      <c r="L15" s="31">
        <v>0</v>
      </c>
      <c r="M15" s="31">
        <v>0</v>
      </c>
      <c r="N15" s="31">
        <v>0</v>
      </c>
      <c r="O15" s="31">
        <v>24</v>
      </c>
      <c r="P15" s="4">
        <f t="shared" si="0"/>
        <v>1255</v>
      </c>
      <c r="Q15" s="31">
        <v>10</v>
      </c>
      <c r="R15" s="31">
        <v>258</v>
      </c>
      <c r="S15" s="31">
        <v>30</v>
      </c>
      <c r="T15" s="31">
        <v>144</v>
      </c>
      <c r="U15" s="31">
        <v>0</v>
      </c>
      <c r="V15" s="31">
        <v>20</v>
      </c>
      <c r="W15" s="31">
        <v>5</v>
      </c>
      <c r="X15" s="31">
        <v>14</v>
      </c>
      <c r="Y15" s="31">
        <v>0</v>
      </c>
      <c r="Z15" s="31">
        <v>132</v>
      </c>
      <c r="AA15" s="31">
        <v>9</v>
      </c>
      <c r="AB15" s="31">
        <v>0</v>
      </c>
      <c r="AC15" s="31">
        <v>271</v>
      </c>
      <c r="AD15" s="31">
        <v>0</v>
      </c>
      <c r="AE15" s="31">
        <v>74</v>
      </c>
      <c r="AF15" s="31">
        <v>0</v>
      </c>
      <c r="AG15" s="4">
        <f t="shared" si="1"/>
        <v>967</v>
      </c>
      <c r="AH15" s="31">
        <v>391</v>
      </c>
      <c r="AI15" s="31">
        <v>4</v>
      </c>
      <c r="AJ15" s="31">
        <v>10</v>
      </c>
      <c r="AK15" s="4">
        <f t="shared" si="2"/>
        <v>14</v>
      </c>
      <c r="AL15" s="31">
        <v>159</v>
      </c>
      <c r="AM15" s="31">
        <v>352</v>
      </c>
      <c r="AN15" s="4">
        <f t="shared" si="3"/>
        <v>511</v>
      </c>
      <c r="AO15" s="31">
        <v>155</v>
      </c>
      <c r="AP15" s="31">
        <v>589</v>
      </c>
      <c r="AQ15" s="4">
        <f t="shared" si="4"/>
        <v>744</v>
      </c>
      <c r="AR15" s="4">
        <f t="shared" si="5"/>
        <v>1255</v>
      </c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x14ac:dyDescent="0.25">
      <c r="A16" s="60">
        <f>Rawda!A16</f>
        <v>45992</v>
      </c>
      <c r="B16" s="31">
        <v>544</v>
      </c>
      <c r="C16" s="31">
        <v>246</v>
      </c>
      <c r="D16" s="31">
        <v>215</v>
      </c>
      <c r="E16" s="31">
        <v>134</v>
      </c>
      <c r="F16" s="31">
        <v>31</v>
      </c>
      <c r="G16" s="31">
        <v>1</v>
      </c>
      <c r="H16" s="31">
        <v>44</v>
      </c>
      <c r="I16" s="31">
        <v>0</v>
      </c>
      <c r="J16" s="31">
        <v>120</v>
      </c>
      <c r="K16" s="31">
        <v>61</v>
      </c>
      <c r="L16" s="31">
        <v>0</v>
      </c>
      <c r="M16" s="31">
        <v>0</v>
      </c>
      <c r="N16" s="31">
        <v>0</v>
      </c>
      <c r="O16" s="31">
        <v>47</v>
      </c>
      <c r="P16" s="4">
        <f t="shared" si="0"/>
        <v>1443</v>
      </c>
      <c r="Q16" s="31">
        <v>6</v>
      </c>
      <c r="R16" s="31">
        <v>211</v>
      </c>
      <c r="S16" s="31">
        <v>27</v>
      </c>
      <c r="T16" s="31">
        <v>196</v>
      </c>
      <c r="U16" s="31">
        <v>0</v>
      </c>
      <c r="V16" s="31">
        <v>31</v>
      </c>
      <c r="W16" s="31">
        <v>3</v>
      </c>
      <c r="X16" s="31">
        <v>8</v>
      </c>
      <c r="Y16" s="31">
        <v>0</v>
      </c>
      <c r="Z16" s="31">
        <v>221</v>
      </c>
      <c r="AA16" s="31">
        <v>8</v>
      </c>
      <c r="AB16" s="31">
        <v>0</v>
      </c>
      <c r="AC16" s="31">
        <v>227</v>
      </c>
      <c r="AD16" s="31">
        <v>0</v>
      </c>
      <c r="AE16" s="31">
        <v>54</v>
      </c>
      <c r="AF16" s="31">
        <v>0</v>
      </c>
      <c r="AG16" s="4">
        <f t="shared" si="1"/>
        <v>992</v>
      </c>
      <c r="AH16" s="31">
        <v>535</v>
      </c>
      <c r="AI16" s="31">
        <v>3</v>
      </c>
      <c r="AJ16" s="31">
        <v>2</v>
      </c>
      <c r="AK16" s="4">
        <f t="shared" si="2"/>
        <v>5</v>
      </c>
      <c r="AL16" s="31">
        <v>204</v>
      </c>
      <c r="AM16" s="31">
        <v>357</v>
      </c>
      <c r="AN16" s="4">
        <f t="shared" si="3"/>
        <v>561</v>
      </c>
      <c r="AO16" s="31">
        <v>191</v>
      </c>
      <c r="AP16" s="31">
        <v>664</v>
      </c>
      <c r="AQ16" s="4">
        <f t="shared" si="4"/>
        <v>855</v>
      </c>
      <c r="AR16" s="4">
        <f t="shared" si="5"/>
        <v>1416</v>
      </c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ht="15.75" customHeight="1" x14ac:dyDescent="0.25">
      <c r="A17" s="3" t="s">
        <v>32</v>
      </c>
      <c r="B17" s="4">
        <f>SUM(B5:B16)</f>
        <v>6764</v>
      </c>
      <c r="C17" s="4">
        <f t="shared" ref="C17:AR17" si="6">SUM(C5:C16)</f>
        <v>7056</v>
      </c>
      <c r="D17" s="4">
        <f t="shared" si="6"/>
        <v>2233</v>
      </c>
      <c r="E17" s="4">
        <f t="shared" si="6"/>
        <v>1506</v>
      </c>
      <c r="F17" s="4">
        <f t="shared" si="6"/>
        <v>327</v>
      </c>
      <c r="G17" s="4">
        <f t="shared" si="6"/>
        <v>51</v>
      </c>
      <c r="H17" s="4">
        <f t="shared" si="6"/>
        <v>2005</v>
      </c>
      <c r="I17" s="4">
        <f t="shared" si="6"/>
        <v>0</v>
      </c>
      <c r="J17" s="4">
        <f t="shared" si="6"/>
        <v>573</v>
      </c>
      <c r="K17" s="4">
        <f t="shared" si="6"/>
        <v>666</v>
      </c>
      <c r="L17" s="4">
        <f t="shared" si="6"/>
        <v>0</v>
      </c>
      <c r="M17" s="4">
        <f t="shared" si="6"/>
        <v>363</v>
      </c>
      <c r="N17" s="4">
        <f t="shared" si="6"/>
        <v>161</v>
      </c>
      <c r="O17" s="4">
        <f t="shared" si="6"/>
        <v>332</v>
      </c>
      <c r="P17" s="4">
        <f t="shared" si="6"/>
        <v>22037</v>
      </c>
      <c r="Q17" s="4">
        <f t="shared" si="6"/>
        <v>166</v>
      </c>
      <c r="R17" s="4">
        <f t="shared" si="6"/>
        <v>4348</v>
      </c>
      <c r="S17" s="4">
        <f t="shared" si="6"/>
        <v>289</v>
      </c>
      <c r="T17" s="4">
        <f t="shared" si="6"/>
        <v>2064</v>
      </c>
      <c r="U17" s="4">
        <f t="shared" si="6"/>
        <v>0</v>
      </c>
      <c r="V17" s="4">
        <f t="shared" si="6"/>
        <v>1482</v>
      </c>
      <c r="W17" s="4">
        <f t="shared" si="6"/>
        <v>94</v>
      </c>
      <c r="X17" s="4">
        <f t="shared" si="6"/>
        <v>356</v>
      </c>
      <c r="Y17" s="4">
        <f t="shared" si="6"/>
        <v>0</v>
      </c>
      <c r="Z17" s="4">
        <f t="shared" si="6"/>
        <v>7316</v>
      </c>
      <c r="AA17" s="4">
        <f t="shared" si="6"/>
        <v>91</v>
      </c>
      <c r="AB17" s="4">
        <f t="shared" si="6"/>
        <v>5</v>
      </c>
      <c r="AC17" s="4">
        <f t="shared" si="6"/>
        <v>4097</v>
      </c>
      <c r="AD17" s="4">
        <f t="shared" si="6"/>
        <v>4703</v>
      </c>
      <c r="AE17" s="4">
        <f t="shared" si="6"/>
        <v>1229</v>
      </c>
      <c r="AF17" s="4">
        <f t="shared" si="6"/>
        <v>2</v>
      </c>
      <c r="AG17" s="4">
        <f t="shared" si="6"/>
        <v>26242</v>
      </c>
      <c r="AH17" s="4">
        <f t="shared" si="6"/>
        <v>6519</v>
      </c>
      <c r="AI17" s="4">
        <f t="shared" si="6"/>
        <v>83</v>
      </c>
      <c r="AJ17" s="4">
        <f t="shared" si="6"/>
        <v>147</v>
      </c>
      <c r="AK17" s="4">
        <f t="shared" si="6"/>
        <v>230</v>
      </c>
      <c r="AL17" s="4">
        <f t="shared" si="6"/>
        <v>4449</v>
      </c>
      <c r="AM17" s="4">
        <f t="shared" si="6"/>
        <v>4936</v>
      </c>
      <c r="AN17" s="4">
        <f t="shared" si="6"/>
        <v>9385</v>
      </c>
      <c r="AO17" s="4">
        <f t="shared" si="6"/>
        <v>4128</v>
      </c>
      <c r="AP17" s="4">
        <f t="shared" si="6"/>
        <v>8524</v>
      </c>
      <c r="AQ17" s="4">
        <f t="shared" si="6"/>
        <v>12652</v>
      </c>
      <c r="AR17" s="4">
        <f t="shared" si="6"/>
        <v>22037</v>
      </c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15.75" customHeight="1" x14ac:dyDescent="0.2"/>
    <row r="19" spans="1:64" ht="15.75" customHeight="1" x14ac:dyDescent="0.2"/>
    <row r="20" spans="1:64" ht="15.75" customHeight="1" x14ac:dyDescent="0.2"/>
    <row r="21" spans="1:64" ht="15.75" customHeight="1" x14ac:dyDescent="0.2"/>
    <row r="22" spans="1:64" ht="15.75" customHeight="1" x14ac:dyDescent="0.2"/>
    <row r="23" spans="1:64" ht="15.75" customHeight="1" x14ac:dyDescent="0.2"/>
    <row r="24" spans="1:64" ht="15.75" customHeight="1" x14ac:dyDescent="0.2"/>
    <row r="25" spans="1:64" ht="15.75" customHeight="1" x14ac:dyDescent="0.2"/>
    <row r="26" spans="1:64" ht="15.75" customHeight="1" x14ac:dyDescent="0.2"/>
    <row r="27" spans="1:64" ht="15.75" customHeight="1" x14ac:dyDescent="0.2"/>
    <row r="28" spans="1:64" ht="15.75" customHeight="1" x14ac:dyDescent="0.2"/>
    <row r="29" spans="1:64" ht="15.75" customHeight="1" x14ac:dyDescent="0.2"/>
    <row r="30" spans="1:64" ht="15.75" customHeight="1" x14ac:dyDescent="0.2"/>
    <row r="31" spans="1:64" ht="15.75" customHeight="1" x14ac:dyDescent="0.2"/>
    <row r="32" spans="1:6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</sheetData>
  <mergeCells count="48">
    <mergeCell ref="AL3:AM3"/>
    <mergeCell ref="AN3:AN4"/>
    <mergeCell ref="AO3:AP3"/>
    <mergeCell ref="AQ3:AQ4"/>
    <mergeCell ref="A2:A4"/>
    <mergeCell ref="B2:P2"/>
    <mergeCell ref="Q2:AG2"/>
    <mergeCell ref="AI2:AK2"/>
    <mergeCell ref="AL2:AR2"/>
    <mergeCell ref="AG3:AG4"/>
    <mergeCell ref="AR3:AR4"/>
    <mergeCell ref="P3:P4"/>
    <mergeCell ref="Q3:Q4"/>
    <mergeCell ref="R3:R4"/>
    <mergeCell ref="S3:S4"/>
    <mergeCell ref="AE3:AE4"/>
    <mergeCell ref="AH2:AH4"/>
    <mergeCell ref="AI3:AI4"/>
    <mergeCell ref="AJ3:AJ4"/>
    <mergeCell ref="AK3:AK4"/>
    <mergeCell ref="AD3:AD4"/>
    <mergeCell ref="AF3:AF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1:B1"/>
    <mergeCell ref="C1:AR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conditionalFormatting sqref="Q2 B2 AH2:AJ2 AL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E384"/>
  <sheetViews>
    <sheetView topLeftCell="AA1" workbookViewId="0">
      <pane ySplit="4" topLeftCell="A5" activePane="bottomLeft" state="frozen"/>
      <selection pane="bottomLeft" activeCell="AI11" sqref="AI11"/>
    </sheetView>
  </sheetViews>
  <sheetFormatPr defaultColWidth="12.625" defaultRowHeight="15" customHeight="1" x14ac:dyDescent="0.2"/>
  <cols>
    <col min="1" max="1" width="10.625" bestFit="1" customWidth="1"/>
    <col min="2" max="4" width="7.625" customWidth="1"/>
    <col min="5" max="5" width="11.25" bestFit="1" customWidth="1"/>
    <col min="6" max="6" width="9.5" bestFit="1" customWidth="1"/>
    <col min="7" max="7" width="10.375" customWidth="1"/>
    <col min="8" max="8" width="10.875" customWidth="1"/>
    <col min="9" max="9" width="13" customWidth="1"/>
    <col min="10" max="10" width="11.5" customWidth="1"/>
    <col min="11" max="11" width="12" customWidth="1"/>
    <col min="12" max="12" width="9.375" customWidth="1"/>
    <col min="13" max="13" width="13.5" customWidth="1"/>
    <col min="14" max="15" width="9.375" customWidth="1"/>
    <col min="16" max="16" width="12.125" customWidth="1"/>
    <col min="17" max="17" width="7.375" customWidth="1"/>
    <col min="18" max="23" width="7.625" customWidth="1"/>
    <col min="24" max="24" width="6.75" customWidth="1"/>
    <col min="25" max="25" width="9.75" customWidth="1"/>
    <col min="26" max="26" width="11.25" customWidth="1"/>
    <col min="27" max="27" width="12.125" customWidth="1"/>
    <col min="28" max="28" width="10.875" customWidth="1"/>
    <col min="29" max="29" width="7.625" customWidth="1"/>
    <col min="30" max="30" width="14.875" customWidth="1"/>
    <col min="31" max="31" width="11.875" customWidth="1"/>
    <col min="32" max="32" width="7.375" customWidth="1"/>
    <col min="33" max="36" width="13.875" customWidth="1"/>
    <col min="37" max="37" width="10.375" customWidth="1"/>
    <col min="38" max="38" width="7.625" customWidth="1"/>
    <col min="39" max="39" width="8" customWidth="1"/>
    <col min="40" max="41" width="7.625" customWidth="1"/>
    <col min="42" max="57" width="8" customWidth="1"/>
  </cols>
  <sheetData>
    <row r="1" spans="1:57" ht="78" customHeight="1" x14ac:dyDescent="0.35">
      <c r="A1" s="167"/>
      <c r="B1" s="175"/>
      <c r="C1" s="176" t="str">
        <f>Rawda!$C$1</f>
        <v>Annual Report 2025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8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31.5" customHeight="1" x14ac:dyDescent="0.25">
      <c r="A2" s="198" t="s">
        <v>0</v>
      </c>
      <c r="B2" s="199" t="s">
        <v>1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1" t="s">
        <v>2</v>
      </c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196"/>
      <c r="AD2" s="206" t="s">
        <v>3</v>
      </c>
      <c r="AE2" s="205" t="s">
        <v>5</v>
      </c>
      <c r="AF2" s="202"/>
      <c r="AG2" s="202"/>
      <c r="AH2" s="202"/>
      <c r="AI2" s="202"/>
      <c r="AJ2" s="202"/>
      <c r="AK2" s="196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5" customHeight="1" x14ac:dyDescent="0.25">
      <c r="A3" s="123"/>
      <c r="B3" s="191" t="s">
        <v>6</v>
      </c>
      <c r="C3" s="193" t="s">
        <v>7</v>
      </c>
      <c r="D3" s="193" t="s">
        <v>8</v>
      </c>
      <c r="E3" s="193" t="s">
        <v>9</v>
      </c>
      <c r="F3" s="193" t="s">
        <v>36</v>
      </c>
      <c r="G3" s="191" t="s">
        <v>11</v>
      </c>
      <c r="H3" s="191" t="s">
        <v>37</v>
      </c>
      <c r="I3" s="191" t="s">
        <v>57</v>
      </c>
      <c r="J3" s="191" t="s">
        <v>72</v>
      </c>
      <c r="K3" s="193" t="s">
        <v>13</v>
      </c>
      <c r="L3" s="193" t="s">
        <v>39</v>
      </c>
      <c r="M3" s="193" t="s">
        <v>38</v>
      </c>
      <c r="N3" s="193" t="s">
        <v>14</v>
      </c>
      <c r="O3" s="156" t="s">
        <v>15</v>
      </c>
      <c r="P3" s="128" t="s">
        <v>16</v>
      </c>
      <c r="Q3" s="133" t="s">
        <v>45</v>
      </c>
      <c r="R3" s="133" t="s">
        <v>40</v>
      </c>
      <c r="S3" s="133" t="s">
        <v>18</v>
      </c>
      <c r="T3" s="133" t="s">
        <v>19</v>
      </c>
      <c r="U3" s="133" t="s">
        <v>20</v>
      </c>
      <c r="V3" s="133" t="s">
        <v>21</v>
      </c>
      <c r="W3" s="128" t="s">
        <v>22</v>
      </c>
      <c r="X3" s="128" t="s">
        <v>46</v>
      </c>
      <c r="Y3" s="128" t="s">
        <v>24</v>
      </c>
      <c r="Z3" s="128" t="s">
        <v>25</v>
      </c>
      <c r="AA3" s="128" t="s">
        <v>42</v>
      </c>
      <c r="AB3" s="128" t="s">
        <v>26</v>
      </c>
      <c r="AC3" s="132" t="s">
        <v>15</v>
      </c>
      <c r="AD3" s="123"/>
      <c r="AE3" s="195" t="s">
        <v>27</v>
      </c>
      <c r="AF3" s="196"/>
      <c r="AG3" s="197" t="s">
        <v>15</v>
      </c>
      <c r="AH3" s="195" t="s">
        <v>28</v>
      </c>
      <c r="AI3" s="196"/>
      <c r="AJ3" s="132" t="s">
        <v>15</v>
      </c>
      <c r="AK3" s="197" t="s">
        <v>15</v>
      </c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15" customHeight="1" x14ac:dyDescent="0.25">
      <c r="A4" s="119"/>
      <c r="B4" s="119"/>
      <c r="C4" s="119"/>
      <c r="D4" s="119"/>
      <c r="E4" s="119"/>
      <c r="F4" s="119"/>
      <c r="G4" s="121"/>
      <c r="H4" s="119"/>
      <c r="I4" s="192"/>
      <c r="J4" s="121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24" t="s">
        <v>29</v>
      </c>
      <c r="AF4" s="24" t="s">
        <v>30</v>
      </c>
      <c r="AG4" s="139"/>
      <c r="AH4" s="24" t="s">
        <v>31</v>
      </c>
      <c r="AI4" s="24" t="s">
        <v>30</v>
      </c>
      <c r="AJ4" s="119"/>
      <c r="AK4" s="139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59">
        <f>Rawda!A5</f>
        <v>45658</v>
      </c>
      <c r="B5" s="31">
        <v>41</v>
      </c>
      <c r="C5" s="31">
        <v>127</v>
      </c>
      <c r="D5" s="31">
        <v>242</v>
      </c>
      <c r="E5" s="31">
        <v>247</v>
      </c>
      <c r="F5" s="31">
        <v>137</v>
      </c>
      <c r="G5" s="31">
        <v>14</v>
      </c>
      <c r="H5" s="31">
        <v>0</v>
      </c>
      <c r="I5" s="31">
        <v>204</v>
      </c>
      <c r="J5" s="31">
        <v>0</v>
      </c>
      <c r="K5" s="31">
        <v>37</v>
      </c>
      <c r="L5" s="31">
        <v>0</v>
      </c>
      <c r="M5" s="31">
        <v>10</v>
      </c>
      <c r="N5" s="31">
        <v>0</v>
      </c>
      <c r="O5" s="4">
        <f>B5+C5+D5+E5+F5+G5+H5+J5+K5+L5+M5+N5+I5</f>
        <v>1059</v>
      </c>
      <c r="P5" s="31">
        <v>71</v>
      </c>
      <c r="Q5" s="31">
        <v>148</v>
      </c>
      <c r="R5" s="31">
        <v>3</v>
      </c>
      <c r="S5" s="31">
        <v>218</v>
      </c>
      <c r="T5" s="31">
        <v>2</v>
      </c>
      <c r="U5" s="31">
        <v>0</v>
      </c>
      <c r="V5" s="31">
        <v>0</v>
      </c>
      <c r="W5" s="31">
        <v>0</v>
      </c>
      <c r="X5" s="31">
        <v>0</v>
      </c>
      <c r="Y5" s="31">
        <v>0</v>
      </c>
      <c r="Z5" s="31">
        <v>0</v>
      </c>
      <c r="AA5" s="31">
        <v>43</v>
      </c>
      <c r="AB5" s="31">
        <v>0</v>
      </c>
      <c r="AC5" s="4">
        <f t="shared" ref="AC5:AC16" si="0">SUM(P5:AB5)</f>
        <v>485</v>
      </c>
      <c r="AD5" s="31">
        <v>625</v>
      </c>
      <c r="AE5" s="31">
        <v>114</v>
      </c>
      <c r="AF5" s="31">
        <v>273</v>
      </c>
      <c r="AG5" s="4">
        <f t="shared" ref="AG5:AG16" si="1">SUM(AE5+AF5)</f>
        <v>387</v>
      </c>
      <c r="AH5" s="31">
        <v>108</v>
      </c>
      <c r="AI5" s="31">
        <v>641</v>
      </c>
      <c r="AJ5" s="4">
        <f t="shared" ref="AJ5:AJ16" si="2">SUM(AH5+AI5)</f>
        <v>749</v>
      </c>
      <c r="AK5" s="4">
        <f t="shared" ref="AK5:AK16" si="3">AJ5+AG5</f>
        <v>1136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59">
        <f>Rawda!A6</f>
        <v>45689</v>
      </c>
      <c r="B6" s="31">
        <v>65</v>
      </c>
      <c r="C6" s="31">
        <v>136</v>
      </c>
      <c r="D6" s="31">
        <v>216</v>
      </c>
      <c r="E6" s="31">
        <v>271</v>
      </c>
      <c r="F6" s="31">
        <v>32</v>
      </c>
      <c r="G6" s="31">
        <v>14</v>
      </c>
      <c r="H6" s="31">
        <v>0</v>
      </c>
      <c r="I6" s="31">
        <v>84</v>
      </c>
      <c r="J6" s="31">
        <v>0</v>
      </c>
      <c r="K6" s="31">
        <v>22</v>
      </c>
      <c r="L6" s="31">
        <v>0</v>
      </c>
      <c r="M6" s="31">
        <v>7</v>
      </c>
      <c r="N6" s="31">
        <v>0</v>
      </c>
      <c r="O6" s="4">
        <f t="shared" ref="O6:O16" si="4">B6+C6+D6+E6+F6+G6+H6+J6+K6+L6+M6+N6+I6</f>
        <v>847</v>
      </c>
      <c r="P6" s="31">
        <v>58</v>
      </c>
      <c r="Q6" s="31">
        <v>136</v>
      </c>
      <c r="R6" s="31">
        <v>3</v>
      </c>
      <c r="S6" s="31">
        <v>187</v>
      </c>
      <c r="T6" s="31">
        <v>1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23</v>
      </c>
      <c r="AB6" s="31">
        <v>0</v>
      </c>
      <c r="AC6" s="4">
        <f t="shared" si="0"/>
        <v>408</v>
      </c>
      <c r="AD6" s="31">
        <v>431</v>
      </c>
      <c r="AE6" s="31">
        <v>102</v>
      </c>
      <c r="AF6" s="31">
        <v>147</v>
      </c>
      <c r="AG6" s="4">
        <f t="shared" si="1"/>
        <v>249</v>
      </c>
      <c r="AH6" s="31">
        <v>174</v>
      </c>
      <c r="AI6" s="31">
        <v>471</v>
      </c>
      <c r="AJ6" s="4">
        <f t="shared" si="2"/>
        <v>645</v>
      </c>
      <c r="AK6" s="4">
        <f t="shared" si="3"/>
        <v>894</v>
      </c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59">
        <f>Rawda!A7</f>
        <v>45717</v>
      </c>
      <c r="B7" s="31">
        <v>42</v>
      </c>
      <c r="C7" s="31">
        <v>116</v>
      </c>
      <c r="D7" s="31">
        <v>136</v>
      </c>
      <c r="E7" s="31">
        <v>266</v>
      </c>
      <c r="F7" s="31">
        <v>141</v>
      </c>
      <c r="G7" s="31">
        <v>13</v>
      </c>
      <c r="H7" s="31">
        <v>0</v>
      </c>
      <c r="I7" s="31">
        <v>156</v>
      </c>
      <c r="J7" s="31">
        <v>0</v>
      </c>
      <c r="K7" s="31">
        <v>12</v>
      </c>
      <c r="L7" s="31">
        <v>0</v>
      </c>
      <c r="M7" s="31">
        <v>5</v>
      </c>
      <c r="N7" s="31">
        <v>0</v>
      </c>
      <c r="O7" s="4">
        <f t="shared" si="4"/>
        <v>887</v>
      </c>
      <c r="P7" s="31">
        <v>60</v>
      </c>
      <c r="Q7" s="31">
        <v>140</v>
      </c>
      <c r="R7" s="31">
        <v>1</v>
      </c>
      <c r="S7" s="31">
        <v>170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19</v>
      </c>
      <c r="AB7" s="31">
        <v>0</v>
      </c>
      <c r="AC7" s="4">
        <f t="shared" si="0"/>
        <v>390</v>
      </c>
      <c r="AD7" s="31">
        <v>560</v>
      </c>
      <c r="AE7" s="31">
        <v>105</v>
      </c>
      <c r="AF7" s="31">
        <v>202</v>
      </c>
      <c r="AG7" s="4">
        <f t="shared" si="1"/>
        <v>307</v>
      </c>
      <c r="AH7" s="31">
        <v>89</v>
      </c>
      <c r="AI7" s="31">
        <v>534</v>
      </c>
      <c r="AJ7" s="4">
        <f t="shared" si="2"/>
        <v>623</v>
      </c>
      <c r="AK7" s="4">
        <f t="shared" si="3"/>
        <v>930</v>
      </c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59">
        <f>Rawda!A8</f>
        <v>45748</v>
      </c>
      <c r="B8" s="31">
        <v>37</v>
      </c>
      <c r="C8" s="31">
        <v>178</v>
      </c>
      <c r="D8" s="31">
        <v>234</v>
      </c>
      <c r="E8" s="31">
        <v>248</v>
      </c>
      <c r="F8" s="31">
        <v>89</v>
      </c>
      <c r="G8" s="31">
        <v>17</v>
      </c>
      <c r="H8" s="31">
        <v>0</v>
      </c>
      <c r="I8" s="31">
        <v>119</v>
      </c>
      <c r="J8" s="31">
        <v>0</v>
      </c>
      <c r="K8" s="31">
        <v>28</v>
      </c>
      <c r="L8" s="31">
        <v>0</v>
      </c>
      <c r="M8" s="31">
        <v>3</v>
      </c>
      <c r="N8" s="31">
        <v>0</v>
      </c>
      <c r="O8" s="4">
        <f t="shared" si="4"/>
        <v>953</v>
      </c>
      <c r="P8" s="31">
        <v>59</v>
      </c>
      <c r="Q8" s="31">
        <v>149</v>
      </c>
      <c r="R8" s="31">
        <v>1</v>
      </c>
      <c r="S8" s="31">
        <v>248</v>
      </c>
      <c r="T8" s="31">
        <v>2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19</v>
      </c>
      <c r="AB8" s="31">
        <v>0</v>
      </c>
      <c r="AC8" s="4">
        <f t="shared" si="0"/>
        <v>478</v>
      </c>
      <c r="AD8" s="31">
        <v>609</v>
      </c>
      <c r="AE8" s="31">
        <v>177</v>
      </c>
      <c r="AF8" s="31">
        <v>104</v>
      </c>
      <c r="AG8" s="4">
        <f t="shared" si="1"/>
        <v>281</v>
      </c>
      <c r="AH8" s="31">
        <v>138</v>
      </c>
      <c r="AI8" s="31">
        <v>571</v>
      </c>
      <c r="AJ8" s="4">
        <f t="shared" si="2"/>
        <v>709</v>
      </c>
      <c r="AK8" s="4">
        <f t="shared" si="3"/>
        <v>990</v>
      </c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59">
        <f>Rawda!A9</f>
        <v>45778</v>
      </c>
      <c r="B9" s="31">
        <v>73</v>
      </c>
      <c r="C9" s="31">
        <v>311</v>
      </c>
      <c r="D9" s="31">
        <v>179</v>
      </c>
      <c r="E9" s="31">
        <v>295</v>
      </c>
      <c r="F9" s="31">
        <v>118</v>
      </c>
      <c r="G9" s="31">
        <v>11</v>
      </c>
      <c r="H9" s="31">
        <v>0</v>
      </c>
      <c r="I9" s="31">
        <v>20</v>
      </c>
      <c r="J9" s="31">
        <v>0</v>
      </c>
      <c r="K9" s="31">
        <v>27</v>
      </c>
      <c r="L9" s="31">
        <v>0</v>
      </c>
      <c r="M9" s="31">
        <v>11</v>
      </c>
      <c r="N9" s="31">
        <v>0</v>
      </c>
      <c r="O9" s="4">
        <f t="shared" si="4"/>
        <v>1045</v>
      </c>
      <c r="P9" s="31">
        <v>68</v>
      </c>
      <c r="Q9" s="31">
        <v>156</v>
      </c>
      <c r="R9" s="31">
        <v>1</v>
      </c>
      <c r="S9" s="31">
        <v>296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35</v>
      </c>
      <c r="AB9" s="31">
        <v>0</v>
      </c>
      <c r="AC9" s="4">
        <f t="shared" si="0"/>
        <v>556</v>
      </c>
      <c r="AD9" s="31">
        <v>696</v>
      </c>
      <c r="AE9" s="31">
        <v>169</v>
      </c>
      <c r="AF9" s="31">
        <v>137</v>
      </c>
      <c r="AG9" s="4">
        <f t="shared" si="1"/>
        <v>306</v>
      </c>
      <c r="AH9" s="31">
        <v>188</v>
      </c>
      <c r="AI9" s="31">
        <v>597</v>
      </c>
      <c r="AJ9" s="4">
        <f t="shared" si="2"/>
        <v>785</v>
      </c>
      <c r="AK9" s="4">
        <f t="shared" si="3"/>
        <v>1091</v>
      </c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59">
        <f>Rawda!A10</f>
        <v>45809</v>
      </c>
      <c r="B10" s="31">
        <v>64</v>
      </c>
      <c r="C10" s="31">
        <v>177</v>
      </c>
      <c r="D10" s="31">
        <v>121</v>
      </c>
      <c r="E10" s="31">
        <v>245</v>
      </c>
      <c r="F10" s="31">
        <v>52</v>
      </c>
      <c r="G10" s="31">
        <v>26</v>
      </c>
      <c r="H10" s="31">
        <v>0</v>
      </c>
      <c r="I10" s="31">
        <v>111</v>
      </c>
      <c r="J10" s="31">
        <v>0</v>
      </c>
      <c r="K10" s="31">
        <v>30</v>
      </c>
      <c r="L10" s="31">
        <v>0</v>
      </c>
      <c r="M10" s="31">
        <v>7</v>
      </c>
      <c r="N10" s="31">
        <v>0</v>
      </c>
      <c r="O10" s="4">
        <f t="shared" si="4"/>
        <v>833</v>
      </c>
      <c r="P10" s="31">
        <v>60</v>
      </c>
      <c r="Q10" s="31">
        <v>154</v>
      </c>
      <c r="R10" s="31">
        <v>2</v>
      </c>
      <c r="S10" s="31">
        <v>245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22</v>
      </c>
      <c r="AB10" s="31">
        <v>0</v>
      </c>
      <c r="AC10" s="4">
        <f t="shared" si="0"/>
        <v>483</v>
      </c>
      <c r="AD10" s="31">
        <v>500</v>
      </c>
      <c r="AE10" s="31">
        <v>121</v>
      </c>
      <c r="AF10" s="31">
        <v>134</v>
      </c>
      <c r="AG10" s="4">
        <f t="shared" si="1"/>
        <v>255</v>
      </c>
      <c r="AH10" s="31">
        <v>95</v>
      </c>
      <c r="AI10" s="31">
        <v>483</v>
      </c>
      <c r="AJ10" s="4">
        <f t="shared" si="2"/>
        <v>578</v>
      </c>
      <c r="AK10" s="4">
        <f t="shared" si="3"/>
        <v>833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59">
        <f>Rawda!A11</f>
        <v>45839</v>
      </c>
      <c r="B11" s="31">
        <v>82</v>
      </c>
      <c r="C11" s="31">
        <v>169</v>
      </c>
      <c r="D11" s="31">
        <v>177</v>
      </c>
      <c r="E11" s="31">
        <v>222</v>
      </c>
      <c r="F11" s="31">
        <v>85</v>
      </c>
      <c r="G11" s="31">
        <v>26</v>
      </c>
      <c r="H11" s="31">
        <v>0</v>
      </c>
      <c r="I11" s="31">
        <v>100</v>
      </c>
      <c r="J11" s="31">
        <v>0</v>
      </c>
      <c r="K11" s="31">
        <v>13</v>
      </c>
      <c r="L11" s="31">
        <v>0</v>
      </c>
      <c r="M11" s="31">
        <v>9</v>
      </c>
      <c r="N11" s="31">
        <v>0</v>
      </c>
      <c r="O11" s="4">
        <f t="shared" si="4"/>
        <v>883</v>
      </c>
      <c r="P11" s="31">
        <v>60</v>
      </c>
      <c r="Q11" s="31">
        <v>146</v>
      </c>
      <c r="R11" s="31">
        <v>1</v>
      </c>
      <c r="S11" s="31">
        <v>224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22</v>
      </c>
      <c r="AB11" s="31">
        <v>0</v>
      </c>
      <c r="AC11" s="4">
        <f t="shared" si="0"/>
        <v>453</v>
      </c>
      <c r="AD11" s="31">
        <v>536</v>
      </c>
      <c r="AE11" s="31">
        <v>116</v>
      </c>
      <c r="AF11" s="31">
        <v>157</v>
      </c>
      <c r="AG11" s="4">
        <f t="shared" si="1"/>
        <v>273</v>
      </c>
      <c r="AH11" s="31">
        <v>87</v>
      </c>
      <c r="AI11" s="31">
        <v>523</v>
      </c>
      <c r="AJ11" s="4">
        <f t="shared" si="2"/>
        <v>610</v>
      </c>
      <c r="AK11" s="4">
        <f t="shared" si="3"/>
        <v>883</v>
      </c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59">
        <f>Rawda!A12</f>
        <v>45870</v>
      </c>
      <c r="B12" s="31">
        <v>79</v>
      </c>
      <c r="C12" s="31">
        <v>154</v>
      </c>
      <c r="D12" s="31">
        <v>222</v>
      </c>
      <c r="E12" s="31">
        <v>223</v>
      </c>
      <c r="F12" s="31">
        <v>58</v>
      </c>
      <c r="G12" s="31">
        <v>22</v>
      </c>
      <c r="H12" s="31">
        <v>0</v>
      </c>
      <c r="I12" s="31">
        <v>56</v>
      </c>
      <c r="J12" s="31">
        <v>0</v>
      </c>
      <c r="K12" s="31">
        <v>16</v>
      </c>
      <c r="L12" s="31">
        <v>0</v>
      </c>
      <c r="M12" s="31">
        <v>11</v>
      </c>
      <c r="N12" s="31">
        <v>0</v>
      </c>
      <c r="O12" s="4">
        <f t="shared" si="4"/>
        <v>841</v>
      </c>
      <c r="P12" s="31">
        <v>61</v>
      </c>
      <c r="Q12" s="31">
        <v>139</v>
      </c>
      <c r="R12" s="31">
        <v>1</v>
      </c>
      <c r="S12" s="31">
        <v>224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27</v>
      </c>
      <c r="AB12" s="31">
        <v>0</v>
      </c>
      <c r="AC12" s="4">
        <f t="shared" si="0"/>
        <v>452</v>
      </c>
      <c r="AD12" s="31">
        <v>503</v>
      </c>
      <c r="AE12" s="31">
        <v>106</v>
      </c>
      <c r="AF12" s="31">
        <v>137</v>
      </c>
      <c r="AG12" s="4">
        <f t="shared" si="1"/>
        <v>243</v>
      </c>
      <c r="AH12" s="31">
        <v>84</v>
      </c>
      <c r="AI12" s="31">
        <v>514</v>
      </c>
      <c r="AJ12" s="4">
        <f t="shared" si="2"/>
        <v>598</v>
      </c>
      <c r="AK12" s="4">
        <f t="shared" si="3"/>
        <v>841</v>
      </c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59">
        <f>Rawda!A13</f>
        <v>45901</v>
      </c>
      <c r="B13" s="31">
        <v>67</v>
      </c>
      <c r="C13" s="31">
        <v>160</v>
      </c>
      <c r="D13" s="31">
        <v>178</v>
      </c>
      <c r="E13" s="31">
        <v>218</v>
      </c>
      <c r="F13" s="31">
        <v>88</v>
      </c>
      <c r="G13" s="31">
        <v>19</v>
      </c>
      <c r="H13" s="31">
        <v>0</v>
      </c>
      <c r="I13" s="31">
        <v>77</v>
      </c>
      <c r="J13" s="31">
        <v>0</v>
      </c>
      <c r="K13" s="31">
        <v>19</v>
      </c>
      <c r="L13" s="31">
        <v>0</v>
      </c>
      <c r="M13" s="31">
        <v>7</v>
      </c>
      <c r="N13" s="31">
        <v>0</v>
      </c>
      <c r="O13" s="4">
        <f t="shared" si="4"/>
        <v>833</v>
      </c>
      <c r="P13" s="31">
        <v>59</v>
      </c>
      <c r="Q13" s="31">
        <v>124</v>
      </c>
      <c r="R13" s="31">
        <v>0</v>
      </c>
      <c r="S13" s="31">
        <v>218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22</v>
      </c>
      <c r="AB13" s="31">
        <v>0</v>
      </c>
      <c r="AC13" s="4">
        <f t="shared" si="0"/>
        <v>423</v>
      </c>
      <c r="AD13" s="31">
        <v>580</v>
      </c>
      <c r="AE13" s="31">
        <v>110</v>
      </c>
      <c r="AF13" s="31">
        <v>162</v>
      </c>
      <c r="AG13" s="4">
        <f t="shared" si="1"/>
        <v>272</v>
      </c>
      <c r="AH13" s="31">
        <v>84</v>
      </c>
      <c r="AI13" s="31">
        <v>477</v>
      </c>
      <c r="AJ13" s="4">
        <f t="shared" si="2"/>
        <v>561</v>
      </c>
      <c r="AK13" s="4">
        <f t="shared" si="3"/>
        <v>833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59">
        <f>Rawda!A14</f>
        <v>45931</v>
      </c>
      <c r="B14" s="31">
        <v>91</v>
      </c>
      <c r="C14" s="31">
        <v>156</v>
      </c>
      <c r="D14" s="31">
        <v>205</v>
      </c>
      <c r="E14" s="31">
        <v>212</v>
      </c>
      <c r="F14" s="31">
        <v>55</v>
      </c>
      <c r="G14" s="31">
        <v>16</v>
      </c>
      <c r="H14" s="31">
        <v>0</v>
      </c>
      <c r="I14" s="31">
        <v>48</v>
      </c>
      <c r="J14" s="31">
        <v>0</v>
      </c>
      <c r="K14" s="31">
        <v>15</v>
      </c>
      <c r="L14" s="31">
        <v>0</v>
      </c>
      <c r="M14" s="31">
        <v>9</v>
      </c>
      <c r="N14" s="31">
        <v>0</v>
      </c>
      <c r="O14" s="4">
        <f t="shared" si="4"/>
        <v>807</v>
      </c>
      <c r="P14" s="31">
        <v>58</v>
      </c>
      <c r="Q14" s="31">
        <v>131</v>
      </c>
      <c r="R14" s="31">
        <v>0</v>
      </c>
      <c r="S14" s="31">
        <v>212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22</v>
      </c>
      <c r="AB14" s="31">
        <v>0</v>
      </c>
      <c r="AC14" s="4">
        <f t="shared" si="0"/>
        <v>423</v>
      </c>
      <c r="AD14" s="31">
        <v>581</v>
      </c>
      <c r="AE14" s="31">
        <v>86</v>
      </c>
      <c r="AF14" s="31">
        <v>161</v>
      </c>
      <c r="AG14" s="4">
        <f t="shared" si="1"/>
        <v>247</v>
      </c>
      <c r="AH14" s="31">
        <v>93</v>
      </c>
      <c r="AI14" s="31">
        <v>467</v>
      </c>
      <c r="AJ14" s="4">
        <f t="shared" si="2"/>
        <v>560</v>
      </c>
      <c r="AK14" s="4">
        <f t="shared" si="3"/>
        <v>807</v>
      </c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59">
        <f>Rawda!A15</f>
        <v>45962</v>
      </c>
      <c r="B15" s="31">
        <v>54</v>
      </c>
      <c r="C15" s="31">
        <v>131</v>
      </c>
      <c r="D15" s="31">
        <v>207</v>
      </c>
      <c r="E15" s="31">
        <v>175</v>
      </c>
      <c r="F15" s="31">
        <v>62</v>
      </c>
      <c r="G15" s="31">
        <v>16</v>
      </c>
      <c r="H15" s="31">
        <v>0</v>
      </c>
      <c r="I15" s="31">
        <v>67</v>
      </c>
      <c r="J15" s="31">
        <v>0</v>
      </c>
      <c r="K15" s="31">
        <v>22</v>
      </c>
      <c r="L15" s="31">
        <v>0</v>
      </c>
      <c r="M15" s="31">
        <v>8</v>
      </c>
      <c r="N15" s="31">
        <v>0</v>
      </c>
      <c r="O15" s="4">
        <f t="shared" si="4"/>
        <v>742</v>
      </c>
      <c r="P15" s="31">
        <v>52</v>
      </c>
      <c r="Q15" s="31">
        <v>105</v>
      </c>
      <c r="R15" s="31">
        <v>0</v>
      </c>
      <c r="S15" s="31">
        <v>175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33</v>
      </c>
      <c r="AB15" s="31">
        <v>0</v>
      </c>
      <c r="AC15" s="4">
        <f t="shared" si="0"/>
        <v>365</v>
      </c>
      <c r="AD15" s="31">
        <v>434</v>
      </c>
      <c r="AE15" s="31">
        <v>91</v>
      </c>
      <c r="AF15" s="31">
        <v>159</v>
      </c>
      <c r="AG15" s="4">
        <f t="shared" si="1"/>
        <v>250</v>
      </c>
      <c r="AH15" s="31">
        <v>74</v>
      </c>
      <c r="AI15" s="31">
        <v>418</v>
      </c>
      <c r="AJ15" s="4">
        <f t="shared" si="2"/>
        <v>492</v>
      </c>
      <c r="AK15" s="4">
        <f t="shared" si="3"/>
        <v>742</v>
      </c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59">
        <f>Rawda!A16</f>
        <v>45992</v>
      </c>
      <c r="B16" s="31">
        <v>62</v>
      </c>
      <c r="C16" s="31">
        <v>165</v>
      </c>
      <c r="D16" s="31">
        <v>223</v>
      </c>
      <c r="E16" s="31">
        <v>139</v>
      </c>
      <c r="F16" s="31">
        <v>58</v>
      </c>
      <c r="G16" s="31">
        <v>12</v>
      </c>
      <c r="H16" s="31">
        <v>0</v>
      </c>
      <c r="I16" s="31">
        <v>61</v>
      </c>
      <c r="J16" s="31">
        <v>0</v>
      </c>
      <c r="K16" s="31">
        <v>11</v>
      </c>
      <c r="L16" s="31">
        <v>0</v>
      </c>
      <c r="M16" s="31">
        <v>4</v>
      </c>
      <c r="N16" s="31">
        <v>0</v>
      </c>
      <c r="O16" s="4">
        <f t="shared" si="4"/>
        <v>735</v>
      </c>
      <c r="P16" s="31">
        <v>49</v>
      </c>
      <c r="Q16" s="31">
        <v>110</v>
      </c>
      <c r="R16" s="31">
        <v>0</v>
      </c>
      <c r="S16" s="31">
        <v>138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47</v>
      </c>
      <c r="AB16" s="31">
        <v>0</v>
      </c>
      <c r="AC16" s="4">
        <f t="shared" si="0"/>
        <v>344</v>
      </c>
      <c r="AD16" s="31">
        <v>447</v>
      </c>
      <c r="AE16" s="31">
        <v>104</v>
      </c>
      <c r="AF16" s="31">
        <v>120</v>
      </c>
      <c r="AG16" s="4">
        <f t="shared" si="1"/>
        <v>224</v>
      </c>
      <c r="AH16" s="31">
        <v>79</v>
      </c>
      <c r="AI16" s="31">
        <v>432</v>
      </c>
      <c r="AJ16" s="4">
        <f t="shared" si="2"/>
        <v>511</v>
      </c>
      <c r="AK16" s="4">
        <f t="shared" si="3"/>
        <v>735</v>
      </c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5.75" customHeight="1" x14ac:dyDescent="0.25">
      <c r="A17" s="3" t="s">
        <v>32</v>
      </c>
      <c r="B17" s="4">
        <f>SUM(B5:B16)</f>
        <v>757</v>
      </c>
      <c r="C17" s="4">
        <f t="shared" ref="C17:AK17" si="5">SUM(C5:C16)</f>
        <v>1980</v>
      </c>
      <c r="D17" s="4">
        <f t="shared" si="5"/>
        <v>2340</v>
      </c>
      <c r="E17" s="4">
        <f t="shared" si="5"/>
        <v>2761</v>
      </c>
      <c r="F17" s="4">
        <f t="shared" si="5"/>
        <v>975</v>
      </c>
      <c r="G17" s="4">
        <f t="shared" si="5"/>
        <v>206</v>
      </c>
      <c r="H17" s="4">
        <f t="shared" si="5"/>
        <v>0</v>
      </c>
      <c r="I17" s="4">
        <f t="shared" si="5"/>
        <v>1103</v>
      </c>
      <c r="J17" s="4">
        <f t="shared" si="5"/>
        <v>0</v>
      </c>
      <c r="K17" s="4">
        <f t="shared" si="5"/>
        <v>252</v>
      </c>
      <c r="L17" s="4">
        <f t="shared" si="5"/>
        <v>0</v>
      </c>
      <c r="M17" s="4">
        <f t="shared" si="5"/>
        <v>91</v>
      </c>
      <c r="N17" s="4">
        <f t="shared" si="5"/>
        <v>0</v>
      </c>
      <c r="O17" s="4">
        <f t="shared" si="5"/>
        <v>10465</v>
      </c>
      <c r="P17" s="4">
        <f t="shared" si="5"/>
        <v>715</v>
      </c>
      <c r="Q17" s="4">
        <f t="shared" si="5"/>
        <v>1638</v>
      </c>
      <c r="R17" s="4">
        <f t="shared" si="5"/>
        <v>13</v>
      </c>
      <c r="S17" s="4">
        <f t="shared" si="5"/>
        <v>2555</v>
      </c>
      <c r="T17" s="4">
        <f t="shared" si="5"/>
        <v>5</v>
      </c>
      <c r="U17" s="4">
        <f t="shared" si="5"/>
        <v>0</v>
      </c>
      <c r="V17" s="4">
        <f t="shared" si="5"/>
        <v>0</v>
      </c>
      <c r="W17" s="4">
        <f t="shared" si="5"/>
        <v>0</v>
      </c>
      <c r="X17" s="4">
        <f t="shared" si="5"/>
        <v>0</v>
      </c>
      <c r="Y17" s="4">
        <f t="shared" si="5"/>
        <v>0</v>
      </c>
      <c r="Z17" s="4">
        <f t="shared" si="5"/>
        <v>0</v>
      </c>
      <c r="AA17" s="4">
        <f t="shared" si="5"/>
        <v>334</v>
      </c>
      <c r="AB17" s="4">
        <f t="shared" si="5"/>
        <v>0</v>
      </c>
      <c r="AC17" s="4">
        <f t="shared" si="5"/>
        <v>5260</v>
      </c>
      <c r="AD17" s="4">
        <f t="shared" si="5"/>
        <v>6502</v>
      </c>
      <c r="AE17" s="4">
        <f t="shared" si="5"/>
        <v>1401</v>
      </c>
      <c r="AF17" s="4">
        <f t="shared" si="5"/>
        <v>1893</v>
      </c>
      <c r="AG17" s="4">
        <f t="shared" si="5"/>
        <v>3294</v>
      </c>
      <c r="AH17" s="4">
        <f t="shared" si="5"/>
        <v>1293</v>
      </c>
      <c r="AI17" s="4">
        <f t="shared" si="5"/>
        <v>6128</v>
      </c>
      <c r="AJ17" s="4">
        <f t="shared" si="5"/>
        <v>7421</v>
      </c>
      <c r="AK17" s="4">
        <f t="shared" si="5"/>
        <v>10715</v>
      </c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5.75" customHeight="1" x14ac:dyDescent="0.2"/>
    <row r="19" spans="1:57" ht="15.75" customHeight="1" x14ac:dyDescent="0.2"/>
    <row r="20" spans="1:57" ht="15.75" customHeight="1" x14ac:dyDescent="0.2"/>
    <row r="21" spans="1:57" ht="15.75" customHeight="1" x14ac:dyDescent="0.2"/>
    <row r="22" spans="1:57" ht="15.75" customHeight="1" x14ac:dyDescent="0.2"/>
    <row r="23" spans="1:57" ht="15.75" customHeight="1" x14ac:dyDescent="0.2"/>
    <row r="24" spans="1:57" ht="15.75" customHeight="1" x14ac:dyDescent="0.2"/>
    <row r="25" spans="1:57" ht="15.75" customHeight="1" x14ac:dyDescent="0.2"/>
    <row r="26" spans="1:57" ht="15.75" customHeight="1" x14ac:dyDescent="0.2"/>
    <row r="27" spans="1:57" ht="15.75" customHeight="1" x14ac:dyDescent="0.2"/>
    <row r="28" spans="1:57" ht="15.75" customHeight="1" x14ac:dyDescent="0.2"/>
    <row r="29" spans="1:57" ht="15.75" customHeight="1" x14ac:dyDescent="0.2"/>
    <row r="30" spans="1:57" ht="15.75" customHeight="1" x14ac:dyDescent="0.2"/>
    <row r="31" spans="1:57" ht="15.75" customHeight="1" x14ac:dyDescent="0.2"/>
    <row r="32" spans="1:5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</sheetData>
  <mergeCells count="40">
    <mergeCell ref="AD2:AD4"/>
    <mergeCell ref="AE2:AK2"/>
    <mergeCell ref="AC3:AC4"/>
    <mergeCell ref="Q3:Q4"/>
    <mergeCell ref="R3:R4"/>
    <mergeCell ref="S3:S4"/>
    <mergeCell ref="T3:T4"/>
    <mergeCell ref="U3:U4"/>
    <mergeCell ref="V3:V4"/>
    <mergeCell ref="AG3:AG4"/>
    <mergeCell ref="AH3:AI3"/>
    <mergeCell ref="AE3:AF3"/>
    <mergeCell ref="AJ3:AJ4"/>
    <mergeCell ref="AK3:AK4"/>
    <mergeCell ref="W3:W4"/>
    <mergeCell ref="X3:X4"/>
    <mergeCell ref="Y3:Y4"/>
    <mergeCell ref="Z3:Z4"/>
    <mergeCell ref="A2:A4"/>
    <mergeCell ref="B2:O2"/>
    <mergeCell ref="P2:AC2"/>
    <mergeCell ref="M3:M4"/>
    <mergeCell ref="N3:N4"/>
    <mergeCell ref="O3:O4"/>
    <mergeCell ref="A1:B1"/>
    <mergeCell ref="C1:AK1"/>
    <mergeCell ref="B3:B4"/>
    <mergeCell ref="C3:C4"/>
    <mergeCell ref="D3:D4"/>
    <mergeCell ref="E3:E4"/>
    <mergeCell ref="F3:F4"/>
    <mergeCell ref="AA3:AA4"/>
    <mergeCell ref="AB3:AB4"/>
    <mergeCell ref="G3:G4"/>
    <mergeCell ref="H3:H4"/>
    <mergeCell ref="J3:J4"/>
    <mergeCell ref="K3:K4"/>
    <mergeCell ref="L3:L4"/>
    <mergeCell ref="I3:I4"/>
    <mergeCell ref="P3:P4"/>
  </mergeCells>
  <conditionalFormatting sqref="B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R590"/>
  <sheetViews>
    <sheetView tabSelected="1" zoomScaleNormal="100" workbookViewId="0">
      <pane ySplit="4" topLeftCell="A5" activePane="bottomLeft" state="frozen"/>
      <selection pane="bottomLeft" activeCell="J61" sqref="J61"/>
    </sheetView>
  </sheetViews>
  <sheetFormatPr defaultColWidth="12.625" defaultRowHeight="15" customHeight="1" x14ac:dyDescent="0.2"/>
  <cols>
    <col min="1" max="1" width="10.25" customWidth="1"/>
    <col min="2" max="2" width="8.75" customWidth="1"/>
    <col min="3" max="4" width="7.625" customWidth="1"/>
    <col min="5" max="5" width="11.125" customWidth="1"/>
    <col min="6" max="6" width="13" customWidth="1"/>
    <col min="7" max="7" width="12.25" customWidth="1"/>
    <col min="8" max="8" width="10.875" customWidth="1"/>
    <col min="9" max="9" width="9.375" customWidth="1"/>
    <col min="10" max="10" width="15" customWidth="1"/>
    <col min="11" max="11" width="9.375" customWidth="1"/>
    <col min="12" max="12" width="13" customWidth="1"/>
    <col min="13" max="13" width="10" customWidth="1"/>
    <col min="14" max="14" width="9.375" customWidth="1"/>
    <col min="15" max="18" width="7.625" customWidth="1"/>
    <col min="19" max="19" width="7.375" customWidth="1"/>
    <col min="20" max="20" width="10.75" customWidth="1"/>
    <col min="21" max="24" width="7.625" customWidth="1"/>
    <col min="25" max="25" width="9.375" bestFit="1" customWidth="1"/>
    <col min="26" max="26" width="10.125" customWidth="1"/>
    <col min="27" max="27" width="12.875" customWidth="1"/>
    <col min="28" max="28" width="7" bestFit="1" customWidth="1"/>
    <col min="29" max="29" width="9.125" customWidth="1"/>
    <col min="30" max="30" width="10.125" customWidth="1"/>
    <col min="31" max="33" width="7.625" customWidth="1"/>
    <col min="34" max="35" width="11.875" customWidth="1"/>
    <col min="36" max="36" width="13.25" customWidth="1"/>
    <col min="37" max="38" width="18.25" customWidth="1"/>
    <col min="39" max="39" width="7.375" customWidth="1"/>
    <col min="40" max="41" width="13.875" customWidth="1"/>
    <col min="42" max="42" width="14.875" customWidth="1"/>
    <col min="43" max="43" width="13.875" customWidth="1"/>
    <col min="44" max="44" width="10.375" customWidth="1"/>
    <col min="45" max="45" width="12.5" customWidth="1"/>
    <col min="46" max="46" width="12.75" customWidth="1"/>
    <col min="47" max="47" width="8.75" customWidth="1"/>
    <col min="48" max="48" width="7.625" customWidth="1"/>
    <col min="49" max="70" width="8" customWidth="1"/>
  </cols>
  <sheetData>
    <row r="1" spans="1:70" ht="78" customHeight="1" x14ac:dyDescent="0.25">
      <c r="A1" s="113"/>
      <c r="B1" s="113"/>
      <c r="C1" s="112" t="str">
        <f>Rawda!$C$1</f>
        <v>Annual Report 2025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</row>
    <row r="2" spans="1:70" ht="31.5" customHeight="1" x14ac:dyDescent="0.25">
      <c r="A2" s="122" t="s">
        <v>0</v>
      </c>
      <c r="B2" s="124" t="s">
        <v>1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6"/>
      <c r="T2" s="127" t="s">
        <v>2</v>
      </c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6"/>
      <c r="AN2" s="137" t="s">
        <v>3</v>
      </c>
      <c r="AO2" s="154" t="s">
        <v>4</v>
      </c>
      <c r="AP2" s="125"/>
      <c r="AQ2" s="126"/>
      <c r="AR2" s="155" t="s">
        <v>5</v>
      </c>
      <c r="AS2" s="125"/>
      <c r="AT2" s="125"/>
      <c r="AU2" s="125"/>
      <c r="AV2" s="125"/>
      <c r="AW2" s="125"/>
      <c r="AX2" s="12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70" ht="15" customHeight="1" x14ac:dyDescent="0.25">
      <c r="A3" s="123"/>
      <c r="B3" s="118" t="s">
        <v>6</v>
      </c>
      <c r="C3" s="120" t="s">
        <v>7</v>
      </c>
      <c r="D3" s="120" t="s">
        <v>8</v>
      </c>
      <c r="E3" s="120" t="s">
        <v>9</v>
      </c>
      <c r="F3" s="120" t="s">
        <v>36</v>
      </c>
      <c r="G3" s="118" t="s">
        <v>11</v>
      </c>
      <c r="H3" s="118" t="s">
        <v>37</v>
      </c>
      <c r="I3" s="118" t="s">
        <v>72</v>
      </c>
      <c r="J3" s="120" t="s">
        <v>13</v>
      </c>
      <c r="K3" s="120" t="s">
        <v>39</v>
      </c>
      <c r="L3" s="120" t="s">
        <v>38</v>
      </c>
      <c r="M3" s="118" t="s">
        <v>43</v>
      </c>
      <c r="N3" s="120" t="s">
        <v>44</v>
      </c>
      <c r="O3" s="120" t="s">
        <v>14</v>
      </c>
      <c r="P3" s="130" t="s">
        <v>12</v>
      </c>
      <c r="Q3" s="134" t="s">
        <v>57</v>
      </c>
      <c r="R3" s="134" t="s">
        <v>60</v>
      </c>
      <c r="S3" s="132" t="s">
        <v>15</v>
      </c>
      <c r="T3" s="128" t="s">
        <v>16</v>
      </c>
      <c r="U3" s="133" t="s">
        <v>45</v>
      </c>
      <c r="V3" s="133" t="s">
        <v>40</v>
      </c>
      <c r="W3" s="133" t="s">
        <v>18</v>
      </c>
      <c r="X3" s="133" t="s">
        <v>19</v>
      </c>
      <c r="Y3" s="133" t="s">
        <v>20</v>
      </c>
      <c r="Z3" s="133" t="s">
        <v>21</v>
      </c>
      <c r="AA3" s="128" t="s">
        <v>22</v>
      </c>
      <c r="AB3" s="128" t="s">
        <v>46</v>
      </c>
      <c r="AC3" s="128" t="s">
        <v>24</v>
      </c>
      <c r="AD3" s="128" t="s">
        <v>47</v>
      </c>
      <c r="AE3" s="128" t="s">
        <v>48</v>
      </c>
      <c r="AF3" s="128" t="s">
        <v>49</v>
      </c>
      <c r="AG3" s="128" t="s">
        <v>50</v>
      </c>
      <c r="AH3" s="128" t="s">
        <v>26</v>
      </c>
      <c r="AI3" s="128" t="s">
        <v>25</v>
      </c>
      <c r="AJ3" s="128" t="s">
        <v>42</v>
      </c>
      <c r="AK3" s="128" t="s">
        <v>41</v>
      </c>
      <c r="AL3" s="128" t="s">
        <v>97</v>
      </c>
      <c r="AM3" s="132" t="s">
        <v>15</v>
      </c>
      <c r="AN3" s="138"/>
      <c r="AO3" s="140" t="s">
        <v>51</v>
      </c>
      <c r="AP3" s="140" t="s">
        <v>52</v>
      </c>
      <c r="AQ3" s="132" t="s">
        <v>15</v>
      </c>
      <c r="AR3" s="151" t="s">
        <v>27</v>
      </c>
      <c r="AS3" s="148"/>
      <c r="AT3" s="152" t="s">
        <v>58</v>
      </c>
      <c r="AU3" s="147" t="s">
        <v>28</v>
      </c>
      <c r="AV3" s="148"/>
      <c r="AW3" s="149" t="s">
        <v>59</v>
      </c>
      <c r="AX3" s="156" t="s">
        <v>15</v>
      </c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70" ht="15" customHeight="1" x14ac:dyDescent="0.25">
      <c r="A4" s="119"/>
      <c r="B4" s="119"/>
      <c r="C4" s="119"/>
      <c r="D4" s="119"/>
      <c r="E4" s="119"/>
      <c r="F4" s="119"/>
      <c r="G4" s="121"/>
      <c r="H4" s="119"/>
      <c r="I4" s="121"/>
      <c r="J4" s="119"/>
      <c r="K4" s="119"/>
      <c r="L4" s="119"/>
      <c r="M4" s="119"/>
      <c r="N4" s="119"/>
      <c r="O4" s="119"/>
      <c r="P4" s="131"/>
      <c r="Q4" s="135"/>
      <c r="R4" s="135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29"/>
      <c r="AM4" s="119"/>
      <c r="AN4" s="139"/>
      <c r="AO4" s="119"/>
      <c r="AP4" s="119"/>
      <c r="AQ4" s="119"/>
      <c r="AR4" s="30" t="s">
        <v>29</v>
      </c>
      <c r="AS4" s="24" t="s">
        <v>30</v>
      </c>
      <c r="AT4" s="121"/>
      <c r="AU4" s="25" t="s">
        <v>31</v>
      </c>
      <c r="AV4" s="25" t="s">
        <v>30</v>
      </c>
      <c r="AW4" s="150"/>
      <c r="AX4" s="119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spans="1:70" x14ac:dyDescent="0.25">
      <c r="A5" s="61">
        <f>Rawda!A5</f>
        <v>45658</v>
      </c>
      <c r="B5" s="33">
        <f>Rawda!B5+'Dar Al-Wafa PHC'!B5+MCA!B5+'Medical Village'!B5</f>
        <v>1139</v>
      </c>
      <c r="C5" s="33">
        <f>Rawda!C5+'Dar Al-Wafa PHC'!C5+MCA!C5+'Medical Village'!C5</f>
        <v>1804</v>
      </c>
      <c r="D5" s="33">
        <f>Rawda!D5+'Dar Al-Wafa PHC'!D5+MCA!D5+'Medical Village'!D5</f>
        <v>843</v>
      </c>
      <c r="E5" s="33">
        <f>Rawda!E5+'Dar Al-Wafa PHC'!E5+MCA!E5+'Medical Village'!E5</f>
        <v>1042</v>
      </c>
      <c r="F5" s="33">
        <f>Rawda!F5+'Dar Al-Wafa PHC'!F5+MCA!F5+'Medical Village'!F5</f>
        <v>186</v>
      </c>
      <c r="G5" s="33">
        <f>Rawda!G5+MCA!G5+'Medical Village'!G5</f>
        <v>24</v>
      </c>
      <c r="H5" s="33">
        <f>'Dar Al-Wafa PHC'!G5+MCA!H5+'Medical Village'!H5</f>
        <v>241</v>
      </c>
      <c r="I5" s="33">
        <f>Rawda!I5+'Dar Al-Wafa PHC'!I5+MCA!I5+'Medical Village'!J5</f>
        <v>21</v>
      </c>
      <c r="J5" s="33">
        <f>Rawda!J5+MCA!J5+'Medical Village'!K5+'Dar Al-Wafa PHC'!N5</f>
        <v>82</v>
      </c>
      <c r="K5" s="33">
        <f>MCA!K5+'Medical Village'!L5</f>
        <v>110</v>
      </c>
      <c r="L5" s="33">
        <f>'Dar Al-Wafa PHC'!H5+MCA!L5+'Medical Village'!M5</f>
        <v>10</v>
      </c>
      <c r="M5" s="33">
        <f>MCA!M5</f>
        <v>30</v>
      </c>
      <c r="N5" s="33">
        <f>MCA!N5</f>
        <v>40</v>
      </c>
      <c r="O5" s="33">
        <f>Rawda!K5+'Dar Al-Wafa PHC'!K5+MCA!O5+'Medical Village'!N5</f>
        <v>62</v>
      </c>
      <c r="P5" s="33">
        <f>Rawda!H5+'Dar Al-Wafa PHC'!M5</f>
        <v>0</v>
      </c>
      <c r="Q5" s="33">
        <f>'Medical Village'!I5+'Dar Al-Wafa PHC'!J5</f>
        <v>232</v>
      </c>
      <c r="R5" s="33">
        <f>'Dar Al-Wafa PHC'!L5</f>
        <v>0</v>
      </c>
      <c r="S5" s="4">
        <f>B5+C5+D5+E5+F5+G5+H5+I5+J5+K5+L5+O5+M5+N5+P5+Q5+R5</f>
        <v>5866</v>
      </c>
      <c r="T5" s="33">
        <f>Rawda!M5+'Dar Al-Wafa PHC'!P5+MCA!Q5+'Medical Village'!P5</f>
        <v>215</v>
      </c>
      <c r="U5" s="33">
        <f>Rawda!N5+'Dar Al-Wafa PHC'!Q5+MCA!R5+'Medical Village'!Q5</f>
        <v>915</v>
      </c>
      <c r="V5" s="33">
        <f>'Dar Al-Wafa PHC'!R5+MCA!S5+'Medical Village'!R5</f>
        <v>39</v>
      </c>
      <c r="W5" s="33">
        <f>Rawda!O5+'Dar Al-Wafa PHC'!S5+MCA!T5+'Medical Village'!S5</f>
        <v>1097</v>
      </c>
      <c r="X5" s="33">
        <f>Rawda!P5+'Dar Al-Wafa PHC'!T5+MCA!U5+'Medical Village'!T5</f>
        <v>5</v>
      </c>
      <c r="Y5" s="33">
        <f>Rawda!Q5+'Dar Al-Wafa PHC'!U5+MCA!V5+'Medical Village'!U5</f>
        <v>331</v>
      </c>
      <c r="Z5" s="33">
        <f>Rawda!R5+'Dar Al-Wafa PHC'!V5+MCA!W5+'Medical Village'!V5</f>
        <v>22</v>
      </c>
      <c r="AA5" s="33">
        <f>Rawda!S5+MCA!X5+'Medical Village'!W5</f>
        <v>56</v>
      </c>
      <c r="AB5" s="33">
        <f>Rawda!T5+'Dar Al-Wafa PHC'!X5+MCA!Y5+'Medical Village'!X5</f>
        <v>9</v>
      </c>
      <c r="AC5" s="33">
        <f>Rawda!U5+'Dar Al-Wafa PHC'!Y5+MCA!Z5+'Medical Village'!Y5</f>
        <v>1172</v>
      </c>
      <c r="AD5" s="33">
        <f>MCA!AA5</f>
        <v>8</v>
      </c>
      <c r="AE5" s="33">
        <f>MCA!AB5</f>
        <v>0</v>
      </c>
      <c r="AF5" s="33">
        <f>MCA!AC5</f>
        <v>504</v>
      </c>
      <c r="AG5" s="33">
        <f>MCA!AD5</f>
        <v>838</v>
      </c>
      <c r="AH5" s="33">
        <f>Rawda!W5+'Dar Al-Wafa PHC'!AB5+MCA!AE5+'Medical Village'!AB5</f>
        <v>220</v>
      </c>
      <c r="AI5" s="33">
        <f>Rawda!V5+'Dar Al-Wafa PHC'!Z5+'Medical Village'!Z5</f>
        <v>1</v>
      </c>
      <c r="AJ5" s="33">
        <f>'Dar Al-Wafa PHC'!AA5+'Medical Village'!AA5</f>
        <v>43</v>
      </c>
      <c r="AK5" s="33">
        <f>'Dar Al-Wafa PHC'!W5</f>
        <v>0</v>
      </c>
      <c r="AL5" s="33">
        <f>MCA!AF5</f>
        <v>0</v>
      </c>
      <c r="AM5" s="4">
        <f>AH5+AG5+AF5+AE5+AD5+AC5+AB5+AA5+Z5+Y5+X5+W5+V5+U5+T5+AI5+AJ5+AK5+AL5</f>
        <v>5475</v>
      </c>
      <c r="AN5" s="33">
        <f>Rawda!Y5+'Dar Al-Wafa PHC'!AD5+MCA!AH5+'Medical Village'!AD5</f>
        <v>2572</v>
      </c>
      <c r="AO5" s="34">
        <f>MCA!AI5</f>
        <v>26</v>
      </c>
      <c r="AP5" s="34">
        <f>MCA!AJ5</f>
        <v>30</v>
      </c>
      <c r="AQ5" s="35">
        <f t="shared" ref="AQ5:AQ16" si="0">AO5+AP5</f>
        <v>56</v>
      </c>
      <c r="AR5" s="33">
        <f>Rawda!Z5+'Dar Al-Wafa PHC'!AE5+MCA!AL5+'Medical Village'!AE5</f>
        <v>1170</v>
      </c>
      <c r="AS5" s="33">
        <f>Rawda!AA5+'Dar Al-Wafa PHC'!AF5+MCA!AM5+'Medical Village'!AF5</f>
        <v>1027</v>
      </c>
      <c r="AT5" s="4">
        <f t="shared" ref="AT5:AT16" si="1">SUM(AR5+AS5)</f>
        <v>2197</v>
      </c>
      <c r="AU5" s="33">
        <f>Rawda!AC5+'Dar Al-Wafa PHC'!AH5+MCA!AO5+'Medical Village'!AH5</f>
        <v>1123</v>
      </c>
      <c r="AV5" s="33">
        <f>Rawda!AD5+'Dar Al-Wafa PHC'!AI5+MCA!AP5+'Medical Village'!AI5</f>
        <v>2623</v>
      </c>
      <c r="AW5" s="4">
        <f t="shared" ref="AW5:AW16" si="2">SUM(AU5+AV5)</f>
        <v>3746</v>
      </c>
      <c r="AX5" s="35">
        <f t="shared" ref="AX5:AX16" si="3">AW5+AT5</f>
        <v>5943</v>
      </c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spans="1:70" x14ac:dyDescent="0.25">
      <c r="A6" s="61">
        <f>Rawda!A6</f>
        <v>45689</v>
      </c>
      <c r="B6" s="33">
        <f>Rawda!B6+'Dar Al-Wafa PHC'!B6+MCA!B6+'Medical Village'!B6</f>
        <v>1237</v>
      </c>
      <c r="C6" s="33">
        <f>Rawda!C6+'Dar Al-Wafa PHC'!C6+MCA!C6+'Medical Village'!C6</f>
        <v>2350</v>
      </c>
      <c r="D6" s="33">
        <f>Rawda!D6+'Dar Al-Wafa PHC'!D6+MCA!D6+'Medical Village'!D6</f>
        <v>730</v>
      </c>
      <c r="E6" s="33">
        <f>Rawda!E6+'Dar Al-Wafa PHC'!E6+MCA!E6+'Medical Village'!E6</f>
        <v>872</v>
      </c>
      <c r="F6" s="33">
        <f>Rawda!F6+'Dar Al-Wafa PHC'!F6+MCA!F6+'Medical Village'!F6</f>
        <v>61</v>
      </c>
      <c r="G6" s="33">
        <f>Rawda!G6+MCA!G6+'Medical Village'!G6</f>
        <v>16</v>
      </c>
      <c r="H6" s="33">
        <f>'Dar Al-Wafa PHC'!G6+MCA!H6+'Medical Village'!H6</f>
        <v>237</v>
      </c>
      <c r="I6" s="33">
        <f>Rawda!I6+'Dar Al-Wafa PHC'!I6+MCA!I6+'Medical Village'!J6</f>
        <v>18</v>
      </c>
      <c r="J6" s="33">
        <f>Rawda!J6+MCA!J6+'Medical Village'!K6+'Dar Al-Wafa PHC'!N6</f>
        <v>66</v>
      </c>
      <c r="K6" s="33">
        <f>MCA!K6+'Medical Village'!L6</f>
        <v>42</v>
      </c>
      <c r="L6" s="33">
        <f>'Dar Al-Wafa PHC'!H6+MCA!L6+'Medical Village'!M6</f>
        <v>7</v>
      </c>
      <c r="M6" s="33">
        <f>MCA!M6</f>
        <v>24</v>
      </c>
      <c r="N6" s="33">
        <f>MCA!N6</f>
        <v>46</v>
      </c>
      <c r="O6" s="33">
        <f>Rawda!K6+'Dar Al-Wafa PHC'!K6+MCA!O6+'Medical Village'!N6</f>
        <v>18</v>
      </c>
      <c r="P6" s="33">
        <f>Rawda!H6+'Dar Al-Wafa PHC'!M6</f>
        <v>0</v>
      </c>
      <c r="Q6" s="33">
        <f>'Medical Village'!I6+'Dar Al-Wafa PHC'!J6</f>
        <v>94</v>
      </c>
      <c r="R6" s="33">
        <f>'Dar Al-Wafa PHC'!L6</f>
        <v>0</v>
      </c>
      <c r="S6" s="4">
        <f t="shared" ref="S6:S16" si="4">B6+C6+D6+E6+F6+G6+H6+I6+J6+K6+L6+O6+M6+N6+P6+Q6+R6</f>
        <v>5818</v>
      </c>
      <c r="T6" s="33">
        <f>Rawda!M6+'Dar Al-Wafa PHC'!P6+MCA!Q6+'Medical Village'!P6</f>
        <v>191</v>
      </c>
      <c r="U6" s="33">
        <f>Rawda!N6+'Dar Al-Wafa PHC'!Q6+MCA!R6+'Medical Village'!Q6</f>
        <v>841</v>
      </c>
      <c r="V6" s="33">
        <f>'Dar Al-Wafa PHC'!R6+MCA!S6+'Medical Village'!R6</f>
        <v>9</v>
      </c>
      <c r="W6" s="33">
        <f>Rawda!O6+'Dar Al-Wafa PHC'!S6+MCA!T6+'Medical Village'!S6</f>
        <v>838</v>
      </c>
      <c r="X6" s="33">
        <f>Rawda!P6+'Dar Al-Wafa PHC'!T6+MCA!U6+'Medical Village'!T6</f>
        <v>1</v>
      </c>
      <c r="Y6" s="33">
        <f>Rawda!Q6+'Dar Al-Wafa PHC'!U6+MCA!V6+'Medical Village'!U6</f>
        <v>499</v>
      </c>
      <c r="Z6" s="33">
        <f>Rawda!R6+'Dar Al-Wafa PHC'!V6+MCA!W6+'Medical Village'!V6</f>
        <v>6</v>
      </c>
      <c r="AA6" s="33">
        <f>Rawda!S6+MCA!X6+'Medical Village'!W6</f>
        <v>30</v>
      </c>
      <c r="AB6" s="33">
        <f>Rawda!T6+'Dar Al-Wafa PHC'!X6+MCA!Y6+'Medical Village'!X6</f>
        <v>6</v>
      </c>
      <c r="AC6" s="33">
        <f>Rawda!U6+'Dar Al-Wafa PHC'!Y6+MCA!Z6+'Medical Village'!Y6</f>
        <v>1570</v>
      </c>
      <c r="AD6" s="33">
        <f>MCA!AA6</f>
        <v>6</v>
      </c>
      <c r="AE6" s="33">
        <f>MCA!AB6</f>
        <v>0</v>
      </c>
      <c r="AF6" s="33">
        <f>MCA!AC6</f>
        <v>472</v>
      </c>
      <c r="AG6" s="33">
        <f>MCA!AD6</f>
        <v>1940</v>
      </c>
      <c r="AH6" s="33">
        <f>Rawda!W6+'Dar Al-Wafa PHC'!AB6+MCA!AE6+'Medical Village'!AB6</f>
        <v>102</v>
      </c>
      <c r="AI6" s="33">
        <f>Rawda!V6+'Dar Al-Wafa PHC'!Z6+'Medical Village'!Z6</f>
        <v>0</v>
      </c>
      <c r="AJ6" s="33">
        <f>'Dar Al-Wafa PHC'!AA6+'Medical Village'!AA6</f>
        <v>23</v>
      </c>
      <c r="AK6" s="33">
        <f>'Dar Al-Wafa PHC'!W6</f>
        <v>0</v>
      </c>
      <c r="AL6" s="33">
        <f>MCA!AF6</f>
        <v>0</v>
      </c>
      <c r="AM6" s="4">
        <f t="shared" ref="AM6:AM16" si="5">AH6+AG6+AF6+AE6+AD6+AC6+AB6+AA6+Z6+Y6+X6+W6+V6+U6+T6+AI6+AJ6+AK6+AL6</f>
        <v>6534</v>
      </c>
      <c r="AN6" s="33">
        <f>Rawda!Y6+'Dar Al-Wafa PHC'!AD6+MCA!AH6+'Medical Village'!AD6</f>
        <v>2319</v>
      </c>
      <c r="AO6" s="34">
        <f>MCA!AI6</f>
        <v>10</v>
      </c>
      <c r="AP6" s="34">
        <f>MCA!AJ6</f>
        <v>16</v>
      </c>
      <c r="AQ6" s="35">
        <f t="shared" si="0"/>
        <v>26</v>
      </c>
      <c r="AR6" s="33">
        <f>Rawda!Z6+'Dar Al-Wafa PHC'!AE6+MCA!AL6+'Medical Village'!AE6</f>
        <v>1384</v>
      </c>
      <c r="AS6" s="33">
        <f>Rawda!AA6+'Dar Al-Wafa PHC'!AF6+MCA!AM6+'Medical Village'!AF6</f>
        <v>835</v>
      </c>
      <c r="AT6" s="4">
        <f t="shared" si="1"/>
        <v>2219</v>
      </c>
      <c r="AU6" s="33">
        <f>Rawda!AC6+'Dar Al-Wafa PHC'!AH6+MCA!AO6+'Medical Village'!AH6</f>
        <v>1534</v>
      </c>
      <c r="AV6" s="33">
        <f>Rawda!AD6+'Dar Al-Wafa PHC'!AI6+MCA!AP6+'Medical Village'!AI6</f>
        <v>2112</v>
      </c>
      <c r="AW6" s="4">
        <f t="shared" si="2"/>
        <v>3646</v>
      </c>
      <c r="AX6" s="4">
        <f t="shared" si="3"/>
        <v>5865</v>
      </c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</row>
    <row r="7" spans="1:70" x14ac:dyDescent="0.25">
      <c r="A7" s="61">
        <f>Rawda!A7</f>
        <v>45717</v>
      </c>
      <c r="B7" s="33">
        <f>Rawda!B7+'Dar Al-Wafa PHC'!B7+MCA!B7+'Medical Village'!B7</f>
        <v>816</v>
      </c>
      <c r="C7" s="33">
        <f>Rawda!C7+'Dar Al-Wafa PHC'!C7+MCA!C7+'Medical Village'!C7</f>
        <v>1380</v>
      </c>
      <c r="D7" s="33">
        <f>Rawda!D7+'Dar Al-Wafa PHC'!D7+MCA!D7+'Medical Village'!D7</f>
        <v>478</v>
      </c>
      <c r="E7" s="33">
        <f>Rawda!E7+'Dar Al-Wafa PHC'!E7+MCA!E7+'Medical Village'!E7</f>
        <v>989</v>
      </c>
      <c r="F7" s="33">
        <f>Rawda!F7+'Dar Al-Wafa PHC'!F7+MCA!F7+'Medical Village'!F7</f>
        <v>172</v>
      </c>
      <c r="G7" s="33">
        <f>Rawda!G7+MCA!G7+'Medical Village'!G7</f>
        <v>13</v>
      </c>
      <c r="H7" s="33">
        <f>'Dar Al-Wafa PHC'!G7+MCA!H7+'Medical Village'!H7</f>
        <v>175</v>
      </c>
      <c r="I7" s="33">
        <f>Rawda!I7+'Dar Al-Wafa PHC'!I7+MCA!I7+'Medical Village'!J7</f>
        <v>10</v>
      </c>
      <c r="J7" s="33">
        <f>Rawda!J7+MCA!J7+'Medical Village'!K7+'Dar Al-Wafa PHC'!N7</f>
        <v>33</v>
      </c>
      <c r="K7" s="33">
        <f>MCA!K7+'Medical Village'!L7</f>
        <v>45</v>
      </c>
      <c r="L7" s="33">
        <f>'Dar Al-Wafa PHC'!H7+MCA!L7+'Medical Village'!M7</f>
        <v>5</v>
      </c>
      <c r="M7" s="33">
        <f>MCA!M7</f>
        <v>14</v>
      </c>
      <c r="N7" s="33">
        <f>MCA!N7</f>
        <v>20</v>
      </c>
      <c r="O7" s="33">
        <f>Rawda!K7+'Dar Al-Wafa PHC'!K7+MCA!O7+'Medical Village'!N7</f>
        <v>37</v>
      </c>
      <c r="P7" s="33">
        <f>Rawda!H7+'Dar Al-Wafa PHC'!M7</f>
        <v>0</v>
      </c>
      <c r="Q7" s="33">
        <f>'Medical Village'!I7+'Dar Al-Wafa PHC'!J7</f>
        <v>165</v>
      </c>
      <c r="R7" s="33">
        <f>'Dar Al-Wafa PHC'!L7</f>
        <v>0</v>
      </c>
      <c r="S7" s="4">
        <f t="shared" si="4"/>
        <v>4352</v>
      </c>
      <c r="T7" s="33">
        <f>Rawda!M7+'Dar Al-Wafa PHC'!P7+MCA!Q7+'Medical Village'!P7</f>
        <v>156</v>
      </c>
      <c r="U7" s="33">
        <f>Rawda!N7+'Dar Al-Wafa PHC'!Q7+MCA!R7+'Medical Village'!Q7</f>
        <v>763</v>
      </c>
      <c r="V7" s="33">
        <f>'Dar Al-Wafa PHC'!R7+MCA!S7+'Medical Village'!R7</f>
        <v>25</v>
      </c>
      <c r="W7" s="33">
        <f>Rawda!O7+'Dar Al-Wafa PHC'!S7+MCA!T7+'Medical Village'!S7</f>
        <v>757</v>
      </c>
      <c r="X7" s="33">
        <f>Rawda!P7+'Dar Al-Wafa PHC'!T7+MCA!U7+'Medical Village'!T7</f>
        <v>1</v>
      </c>
      <c r="Y7" s="33">
        <f>Rawda!Q7+'Dar Al-Wafa PHC'!U7+MCA!V7+'Medical Village'!U7</f>
        <v>221</v>
      </c>
      <c r="Z7" s="33">
        <f>Rawda!R7+'Dar Al-Wafa PHC'!V7+MCA!W7+'Medical Village'!V7</f>
        <v>10</v>
      </c>
      <c r="AA7" s="33">
        <f>Rawda!S7+MCA!X7+'Medical Village'!W7</f>
        <v>39</v>
      </c>
      <c r="AB7" s="33">
        <f>Rawda!T7+'Dar Al-Wafa PHC'!X7+MCA!Y7+'Medical Village'!X7</f>
        <v>7</v>
      </c>
      <c r="AC7" s="33">
        <f>Rawda!U7+'Dar Al-Wafa PHC'!Y7+MCA!Z7+'Medical Village'!Y7</f>
        <v>669</v>
      </c>
      <c r="AD7" s="33">
        <f>MCA!AA7</f>
        <v>6</v>
      </c>
      <c r="AE7" s="33">
        <f>MCA!AB7</f>
        <v>0</v>
      </c>
      <c r="AF7" s="33">
        <f>MCA!AC7</f>
        <v>326</v>
      </c>
      <c r="AG7" s="33">
        <f>MCA!AD7</f>
        <v>498</v>
      </c>
      <c r="AH7" s="33">
        <f>Rawda!W7+'Dar Al-Wafa PHC'!AB7+MCA!AE7+'Medical Village'!AB7</f>
        <v>87</v>
      </c>
      <c r="AI7" s="33">
        <f>Rawda!V7+'Dar Al-Wafa PHC'!Z7+'Medical Village'!Z7</f>
        <v>2</v>
      </c>
      <c r="AJ7" s="33">
        <f>'Dar Al-Wafa PHC'!AA7+'Medical Village'!AA7</f>
        <v>19</v>
      </c>
      <c r="AK7" s="33">
        <f>'Dar Al-Wafa PHC'!W7</f>
        <v>0</v>
      </c>
      <c r="AL7" s="33">
        <f>MCA!AF7</f>
        <v>0</v>
      </c>
      <c r="AM7" s="4">
        <f t="shared" si="5"/>
        <v>3586</v>
      </c>
      <c r="AN7" s="33">
        <f>Rawda!Y7+'Dar Al-Wafa PHC'!AD7+MCA!AH7+'Medical Village'!AD7</f>
        <v>2296</v>
      </c>
      <c r="AO7" s="34">
        <f>MCA!AI7</f>
        <v>4</v>
      </c>
      <c r="AP7" s="34">
        <f>MCA!AJ7</f>
        <v>6</v>
      </c>
      <c r="AQ7" s="35">
        <f t="shared" si="0"/>
        <v>10</v>
      </c>
      <c r="AR7" s="33">
        <f>Rawda!Z7+'Dar Al-Wafa PHC'!AE7+MCA!AL7+'Medical Village'!AE7</f>
        <v>900</v>
      </c>
      <c r="AS7" s="33">
        <f>Rawda!AA7+'Dar Al-Wafa PHC'!AF7+MCA!AM7+'Medical Village'!AF7</f>
        <v>840</v>
      </c>
      <c r="AT7" s="4">
        <f t="shared" si="1"/>
        <v>1740</v>
      </c>
      <c r="AU7" s="33">
        <f>Rawda!AC7+'Dar Al-Wafa PHC'!AH7+MCA!AO7+'Medical Village'!AH7</f>
        <v>779</v>
      </c>
      <c r="AV7" s="33">
        <f>Rawda!AD7+'Dar Al-Wafa PHC'!AI7+MCA!AP7+'Medical Village'!AI7</f>
        <v>1876</v>
      </c>
      <c r="AW7" s="4">
        <f t="shared" si="2"/>
        <v>2655</v>
      </c>
      <c r="AX7" s="4">
        <f t="shared" si="3"/>
        <v>4395</v>
      </c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 spans="1:70" x14ac:dyDescent="0.25">
      <c r="A8" s="61">
        <f>Rawda!A8</f>
        <v>45748</v>
      </c>
      <c r="B8" s="33">
        <f>Rawda!B8+'Dar Al-Wafa PHC'!B8+MCA!B8+'Medical Village'!B8</f>
        <v>767</v>
      </c>
      <c r="C8" s="33">
        <f>Rawda!C8+'Dar Al-Wafa PHC'!C8+MCA!C8+'Medical Village'!C8</f>
        <v>1337</v>
      </c>
      <c r="D8" s="33">
        <f>Rawda!D8+'Dar Al-Wafa PHC'!D8+MCA!D8+'Medical Village'!D8</f>
        <v>756</v>
      </c>
      <c r="E8" s="33">
        <f>Rawda!E8+'Dar Al-Wafa PHC'!E8+MCA!E8+'Medical Village'!E8</f>
        <v>1052</v>
      </c>
      <c r="F8" s="33">
        <f>Rawda!F8+'Dar Al-Wafa PHC'!F8+MCA!F8+'Medical Village'!F8</f>
        <v>148</v>
      </c>
      <c r="G8" s="33">
        <f>Rawda!G8+MCA!G8+'Medical Village'!G8</f>
        <v>23</v>
      </c>
      <c r="H8" s="33">
        <f>'Dar Al-Wafa PHC'!G8+MCA!H8+'Medical Village'!H8</f>
        <v>223</v>
      </c>
      <c r="I8" s="33">
        <f>Rawda!I8+'Dar Al-Wafa PHC'!I8+MCA!I8+'Medical Village'!J8</f>
        <v>19</v>
      </c>
      <c r="J8" s="33">
        <f>Rawda!J8+MCA!J8+'Medical Village'!K8+'Dar Al-Wafa PHC'!N8</f>
        <v>51</v>
      </c>
      <c r="K8" s="33">
        <f>MCA!K8+'Medical Village'!L8</f>
        <v>58</v>
      </c>
      <c r="L8" s="33">
        <f>'Dar Al-Wafa PHC'!H8+MCA!L8+'Medical Village'!M8</f>
        <v>3</v>
      </c>
      <c r="M8" s="33">
        <f>MCA!M8</f>
        <v>28</v>
      </c>
      <c r="N8" s="33">
        <f>MCA!N8</f>
        <v>13</v>
      </c>
      <c r="O8" s="33">
        <f>Rawda!K8+'Dar Al-Wafa PHC'!K8+MCA!O8+'Medical Village'!N8</f>
        <v>42</v>
      </c>
      <c r="P8" s="33">
        <f>Rawda!H8+'Dar Al-Wafa PHC'!M8</f>
        <v>0</v>
      </c>
      <c r="Q8" s="33">
        <f>'Medical Village'!I8+'Dar Al-Wafa PHC'!J8</f>
        <v>125</v>
      </c>
      <c r="R8" s="33">
        <f>'Dar Al-Wafa PHC'!L8</f>
        <v>0</v>
      </c>
      <c r="S8" s="4">
        <f t="shared" si="4"/>
        <v>4645</v>
      </c>
      <c r="T8" s="33">
        <f>Rawda!M8+'Dar Al-Wafa PHC'!P8+MCA!Q8+'Medical Village'!P8</f>
        <v>267</v>
      </c>
      <c r="U8" s="33">
        <f>Rawda!N8+'Dar Al-Wafa PHC'!Q8+MCA!R8+'Medical Village'!Q8</f>
        <v>802</v>
      </c>
      <c r="V8" s="33">
        <f>'Dar Al-Wafa PHC'!R8+MCA!S8+'Medical Village'!R8</f>
        <v>23</v>
      </c>
      <c r="W8" s="33">
        <f>Rawda!O8+'Dar Al-Wafa PHC'!S8+MCA!T8+'Medical Village'!S8</f>
        <v>1098</v>
      </c>
      <c r="X8" s="33">
        <f>Rawda!P8+'Dar Al-Wafa PHC'!T8+MCA!U8+'Medical Village'!T8</f>
        <v>5</v>
      </c>
      <c r="Y8" s="33">
        <f>Rawda!Q8+'Dar Al-Wafa PHC'!U8+MCA!V8+'Medical Village'!U8</f>
        <v>143</v>
      </c>
      <c r="Z8" s="33">
        <f>Rawda!R8+'Dar Al-Wafa PHC'!V8+MCA!W8+'Medical Village'!V8</f>
        <v>13</v>
      </c>
      <c r="AA8" s="33">
        <f>Rawda!S8+MCA!X8+'Medical Village'!W8</f>
        <v>23</v>
      </c>
      <c r="AB8" s="33">
        <f>Rawda!T8+'Dar Al-Wafa PHC'!X8+MCA!Y8+'Medical Village'!X8</f>
        <v>4</v>
      </c>
      <c r="AC8" s="33">
        <f>Rawda!U8+'Dar Al-Wafa PHC'!Y8+MCA!Z8+'Medical Village'!Y8</f>
        <v>539</v>
      </c>
      <c r="AD8" s="33">
        <f>MCA!AA8</f>
        <v>11</v>
      </c>
      <c r="AE8" s="33">
        <f>MCA!AB8</f>
        <v>0</v>
      </c>
      <c r="AF8" s="33">
        <f>MCA!AC8</f>
        <v>384</v>
      </c>
      <c r="AG8" s="33">
        <f>MCA!AD8</f>
        <v>305</v>
      </c>
      <c r="AH8" s="33">
        <f>Rawda!W8+'Dar Al-Wafa PHC'!AB8+MCA!AE8+'Medical Village'!AB8</f>
        <v>98</v>
      </c>
      <c r="AI8" s="33">
        <f>Rawda!V8+'Dar Al-Wafa PHC'!Z8+'Medical Village'!Z8</f>
        <v>1</v>
      </c>
      <c r="AJ8" s="33">
        <f>'Dar Al-Wafa PHC'!AA8+'Medical Village'!AA8</f>
        <v>19</v>
      </c>
      <c r="AK8" s="33">
        <f>'Dar Al-Wafa PHC'!W8</f>
        <v>0</v>
      </c>
      <c r="AL8" s="33">
        <f>MCA!AF8</f>
        <v>0</v>
      </c>
      <c r="AM8" s="4">
        <f t="shared" si="5"/>
        <v>3735</v>
      </c>
      <c r="AN8" s="33">
        <f>Rawda!Y8+'Dar Al-Wafa PHC'!AD8+MCA!AH8+'Medical Village'!AD8</f>
        <v>2020</v>
      </c>
      <c r="AO8" s="34">
        <f>MCA!AI8</f>
        <v>8</v>
      </c>
      <c r="AP8" s="34">
        <f>MCA!AJ8</f>
        <v>16</v>
      </c>
      <c r="AQ8" s="35">
        <f t="shared" si="0"/>
        <v>24</v>
      </c>
      <c r="AR8" s="33">
        <f>Rawda!Z8+'Dar Al-Wafa PHC'!AE8+MCA!AL8+'Medical Village'!AE8</f>
        <v>895</v>
      </c>
      <c r="AS8" s="33">
        <f>Rawda!AA8+'Dar Al-Wafa PHC'!AF8+MCA!AM8+'Medical Village'!AF8</f>
        <v>753</v>
      </c>
      <c r="AT8" s="4">
        <f t="shared" si="1"/>
        <v>1648</v>
      </c>
      <c r="AU8" s="33">
        <f>Rawda!AC8+'Dar Al-Wafa PHC'!AH8+MCA!AO8+'Medical Village'!AH8</f>
        <v>751</v>
      </c>
      <c r="AV8" s="33">
        <f>Rawda!AD8+'Dar Al-Wafa PHC'!AI8+MCA!AP8+'Medical Village'!AI8</f>
        <v>2283</v>
      </c>
      <c r="AW8" s="4">
        <f t="shared" si="2"/>
        <v>3034</v>
      </c>
      <c r="AX8" s="4">
        <f t="shared" si="3"/>
        <v>4682</v>
      </c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</row>
    <row r="9" spans="1:70" x14ac:dyDescent="0.25">
      <c r="A9" s="61">
        <f>Rawda!A9</f>
        <v>45778</v>
      </c>
      <c r="B9" s="33">
        <f>Rawda!B9+'Dar Al-Wafa PHC'!B9+MCA!B9+'Medical Village'!B9</f>
        <v>855</v>
      </c>
      <c r="C9" s="33">
        <f>Rawda!C9+'Dar Al-Wafa PHC'!C9+MCA!C9+'Medical Village'!C9</f>
        <v>1550</v>
      </c>
      <c r="D9" s="33">
        <f>Rawda!D9+'Dar Al-Wafa PHC'!D9+MCA!D9+'Medical Village'!D9</f>
        <v>587</v>
      </c>
      <c r="E9" s="33">
        <f>Rawda!E9+'Dar Al-Wafa PHC'!E9+MCA!E9+'Medical Village'!E9</f>
        <v>1115</v>
      </c>
      <c r="F9" s="33">
        <f>Rawda!F9+'Dar Al-Wafa PHC'!F9+MCA!F9+'Medical Village'!F9</f>
        <v>200</v>
      </c>
      <c r="G9" s="33">
        <f>Rawda!G9+MCA!G9+'Medical Village'!G9</f>
        <v>11</v>
      </c>
      <c r="H9" s="33">
        <f>'Dar Al-Wafa PHC'!G9+MCA!H9+'Medical Village'!H9</f>
        <v>202</v>
      </c>
      <c r="I9" s="33">
        <f>Rawda!I9+'Dar Al-Wafa PHC'!I9+MCA!I9+'Medical Village'!J9</f>
        <v>15</v>
      </c>
      <c r="J9" s="33">
        <f>Rawda!J9+MCA!J9+'Medical Village'!K9+'Dar Al-Wafa PHC'!N9</f>
        <v>78</v>
      </c>
      <c r="K9" s="33">
        <f>MCA!K9+'Medical Village'!L9</f>
        <v>55</v>
      </c>
      <c r="L9" s="33">
        <f>'Dar Al-Wafa PHC'!H9+MCA!L9+'Medical Village'!M9</f>
        <v>11</v>
      </c>
      <c r="M9" s="33">
        <f>MCA!M9</f>
        <v>32</v>
      </c>
      <c r="N9" s="33">
        <f>MCA!N9</f>
        <v>20</v>
      </c>
      <c r="O9" s="33">
        <f>Rawda!K9+'Dar Al-Wafa PHC'!K9+MCA!O9+'Medical Village'!N9</f>
        <v>55</v>
      </c>
      <c r="P9" s="33">
        <f>Rawda!H9+'Dar Al-Wafa PHC'!M9</f>
        <v>0</v>
      </c>
      <c r="Q9" s="33">
        <f>'Medical Village'!I9+'Dar Al-Wafa PHC'!J9</f>
        <v>48</v>
      </c>
      <c r="R9" s="33">
        <f>'Dar Al-Wafa PHC'!L9</f>
        <v>0</v>
      </c>
      <c r="S9" s="4">
        <f t="shared" si="4"/>
        <v>4834</v>
      </c>
      <c r="T9" s="33">
        <f>Rawda!M9+'Dar Al-Wafa PHC'!P9+MCA!Q9+'Medical Village'!P9</f>
        <v>240</v>
      </c>
      <c r="U9" s="33">
        <f>Rawda!N9+'Dar Al-Wafa PHC'!Q9+MCA!R9+'Medical Village'!Q9</f>
        <v>792</v>
      </c>
      <c r="V9" s="33">
        <f>'Dar Al-Wafa PHC'!R9+MCA!S9+'Medical Village'!R9</f>
        <v>38</v>
      </c>
      <c r="W9" s="33">
        <f>Rawda!O9+'Dar Al-Wafa PHC'!S9+MCA!T9+'Medical Village'!S9</f>
        <v>1193</v>
      </c>
      <c r="X9" s="33">
        <f>Rawda!P9+'Dar Al-Wafa PHC'!T9+MCA!U9+'Medical Village'!T9</f>
        <v>12</v>
      </c>
      <c r="Y9" s="33">
        <f>Rawda!Q9+'Dar Al-Wafa PHC'!U9+MCA!V9+'Medical Village'!U9</f>
        <v>94</v>
      </c>
      <c r="Z9" s="33">
        <f>Rawda!R9+'Dar Al-Wafa PHC'!V9+MCA!W9+'Medical Village'!V9</f>
        <v>5</v>
      </c>
      <c r="AA9" s="33">
        <f>Rawda!S9+MCA!X9+'Medical Village'!W9</f>
        <v>31</v>
      </c>
      <c r="AB9" s="33">
        <f>Rawda!T9+'Dar Al-Wafa PHC'!X9+MCA!Y9+'Medical Village'!X9</f>
        <v>11</v>
      </c>
      <c r="AC9" s="33">
        <f>Rawda!U9+'Dar Al-Wafa PHC'!Y9+MCA!Z9+'Medical Village'!Y9</f>
        <v>684</v>
      </c>
      <c r="AD9" s="33">
        <f>MCA!AA9</f>
        <v>5</v>
      </c>
      <c r="AE9" s="33">
        <f>MCA!AB9</f>
        <v>0</v>
      </c>
      <c r="AF9" s="33">
        <f>MCA!AC9</f>
        <v>322</v>
      </c>
      <c r="AG9" s="33">
        <f>MCA!AD9</f>
        <v>463</v>
      </c>
      <c r="AH9" s="33">
        <f>Rawda!W9+'Dar Al-Wafa PHC'!AB9+MCA!AE9+'Medical Village'!AB9</f>
        <v>117</v>
      </c>
      <c r="AI9" s="33">
        <f>Rawda!V9+'Dar Al-Wafa PHC'!Z9+'Medical Village'!Z9</f>
        <v>0</v>
      </c>
      <c r="AJ9" s="33">
        <f>'Dar Al-Wafa PHC'!AA9+'Medical Village'!AA9</f>
        <v>35</v>
      </c>
      <c r="AK9" s="33">
        <f>'Dar Al-Wafa PHC'!W9</f>
        <v>0</v>
      </c>
      <c r="AL9" s="33">
        <f>MCA!AF9</f>
        <v>0</v>
      </c>
      <c r="AM9" s="4">
        <f t="shared" si="5"/>
        <v>4042</v>
      </c>
      <c r="AN9" s="33">
        <f>Rawda!Y9+'Dar Al-Wafa PHC'!AD9+MCA!AH9+'Medical Village'!AD9</f>
        <v>2373</v>
      </c>
      <c r="AO9" s="34">
        <f>MCA!AI9</f>
        <v>7</v>
      </c>
      <c r="AP9" s="34">
        <f>MCA!AJ9</f>
        <v>5</v>
      </c>
      <c r="AQ9" s="35">
        <f t="shared" si="0"/>
        <v>12</v>
      </c>
      <c r="AR9" s="33">
        <f>Rawda!Z9+'Dar Al-Wafa PHC'!AE9+MCA!AL9+'Medical Village'!AE9</f>
        <v>846</v>
      </c>
      <c r="AS9" s="33">
        <f>Rawda!AA9+'Dar Al-Wafa PHC'!AF9+MCA!AM9+'Medical Village'!AF9</f>
        <v>761</v>
      </c>
      <c r="AT9" s="4">
        <f t="shared" si="1"/>
        <v>1607</v>
      </c>
      <c r="AU9" s="33">
        <f>Rawda!AC9+'Dar Al-Wafa PHC'!AH9+MCA!AO9+'Medical Village'!AH9</f>
        <v>909</v>
      </c>
      <c r="AV9" s="33">
        <f>Rawda!AD9+'Dar Al-Wafa PHC'!AI9+MCA!AP9+'Medical Village'!AI9</f>
        <v>2364</v>
      </c>
      <c r="AW9" s="4">
        <f t="shared" si="2"/>
        <v>3273</v>
      </c>
      <c r="AX9" s="4">
        <f t="shared" si="3"/>
        <v>4880</v>
      </c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 spans="1:70" x14ac:dyDescent="0.25">
      <c r="A10" s="61">
        <f>Rawda!A10</f>
        <v>45809</v>
      </c>
      <c r="B10" s="33">
        <f>Rawda!B10+'Dar Al-Wafa PHC'!B10+MCA!B10+'Medical Village'!B10</f>
        <v>757</v>
      </c>
      <c r="C10" s="33">
        <f>Rawda!C10+'Dar Al-Wafa PHC'!C10+MCA!C10+'Medical Village'!C10</f>
        <v>1201</v>
      </c>
      <c r="D10" s="33">
        <f>Rawda!D10+'Dar Al-Wafa PHC'!D10+MCA!D10+'Medical Village'!D10</f>
        <v>518</v>
      </c>
      <c r="E10" s="33">
        <f>Rawda!E10+'Dar Al-Wafa PHC'!E10+MCA!E10+'Medical Village'!E10</f>
        <v>876</v>
      </c>
      <c r="F10" s="33">
        <f>Rawda!F10+'Dar Al-Wafa PHC'!F10+MCA!F10+'Medical Village'!F10</f>
        <v>123</v>
      </c>
      <c r="G10" s="33">
        <f>Rawda!G10+MCA!G10+'Medical Village'!G10</f>
        <v>26</v>
      </c>
      <c r="H10" s="33">
        <f>'Dar Al-Wafa PHC'!G10+MCA!H10+'Medical Village'!H10</f>
        <v>201</v>
      </c>
      <c r="I10" s="33">
        <f>Rawda!I10+'Dar Al-Wafa PHC'!I10+MCA!I10+'Medical Village'!J10</f>
        <v>15</v>
      </c>
      <c r="J10" s="33">
        <f>Rawda!J10+MCA!J10+'Medical Village'!K10+'Dar Al-Wafa PHC'!N10</f>
        <v>51</v>
      </c>
      <c r="K10" s="33">
        <f>MCA!K10+'Medical Village'!L10</f>
        <v>0</v>
      </c>
      <c r="L10" s="33">
        <f>'Dar Al-Wafa PHC'!H10+MCA!L10+'Medical Village'!M10</f>
        <v>7</v>
      </c>
      <c r="M10" s="33">
        <f>MCA!M10</f>
        <v>27</v>
      </c>
      <c r="N10" s="33">
        <f>MCA!N10</f>
        <v>14</v>
      </c>
      <c r="O10" s="33">
        <f>Rawda!K10+'Dar Al-Wafa PHC'!K10+MCA!O10+'Medical Village'!N10</f>
        <v>36</v>
      </c>
      <c r="P10" s="33">
        <f>Rawda!H10+'Dar Al-Wafa PHC'!M10</f>
        <v>0</v>
      </c>
      <c r="Q10" s="33">
        <f>'Medical Village'!I10+'Dar Al-Wafa PHC'!J10</f>
        <v>138</v>
      </c>
      <c r="R10" s="33">
        <f>'Dar Al-Wafa PHC'!L10</f>
        <v>0</v>
      </c>
      <c r="S10" s="4">
        <f t="shared" si="4"/>
        <v>3990</v>
      </c>
      <c r="T10" s="33">
        <f>Rawda!M10+'Dar Al-Wafa PHC'!P10+MCA!Q10+'Medical Village'!P10</f>
        <v>181</v>
      </c>
      <c r="U10" s="33">
        <f>Rawda!N10+'Dar Al-Wafa PHC'!Q10+MCA!R10+'Medical Village'!Q10</f>
        <v>752</v>
      </c>
      <c r="V10" s="33">
        <f>'Dar Al-Wafa PHC'!R10+MCA!S10+'Medical Village'!R10</f>
        <v>23</v>
      </c>
      <c r="W10" s="33">
        <f>Rawda!O10+'Dar Al-Wafa PHC'!S10+MCA!T10+'Medical Village'!S10</f>
        <v>897</v>
      </c>
      <c r="X10" s="33">
        <f>Rawda!P10+'Dar Al-Wafa PHC'!T10+MCA!U10+'Medical Village'!T10</f>
        <v>5</v>
      </c>
      <c r="Y10" s="33">
        <f>Rawda!Q10+'Dar Al-Wafa PHC'!U10+MCA!V10+'Medical Village'!U10</f>
        <v>72</v>
      </c>
      <c r="Z10" s="33">
        <f>Rawda!R10+'Dar Al-Wafa PHC'!V10+MCA!W10+'Medical Village'!V10</f>
        <v>7</v>
      </c>
      <c r="AA10" s="33">
        <f>Rawda!S10+MCA!X10+'Medical Village'!W10</f>
        <v>29</v>
      </c>
      <c r="AB10" s="33">
        <f>Rawda!T10+'Dar Al-Wafa PHC'!X10+MCA!Y10+'Medical Village'!X10</f>
        <v>5</v>
      </c>
      <c r="AC10" s="33">
        <f>Rawda!U10+'Dar Al-Wafa PHC'!Y10+MCA!Z10+'Medical Village'!Y10</f>
        <v>736</v>
      </c>
      <c r="AD10" s="33">
        <f>MCA!AA10</f>
        <v>11</v>
      </c>
      <c r="AE10" s="33">
        <f>MCA!AB10</f>
        <v>0</v>
      </c>
      <c r="AF10" s="33">
        <f>MCA!AC10</f>
        <v>307</v>
      </c>
      <c r="AG10" s="33">
        <f>MCA!AD10</f>
        <v>399</v>
      </c>
      <c r="AH10" s="33">
        <f>Rawda!W10+'Dar Al-Wafa PHC'!AB10+MCA!AE10+'Medical Village'!AB10</f>
        <v>82</v>
      </c>
      <c r="AI10" s="33">
        <f>Rawda!V10+'Dar Al-Wafa PHC'!Z10+'Medical Village'!Z10</f>
        <v>2</v>
      </c>
      <c r="AJ10" s="33">
        <f>'Dar Al-Wafa PHC'!AA10+'Medical Village'!AA10</f>
        <v>22</v>
      </c>
      <c r="AK10" s="33">
        <f>'Dar Al-Wafa PHC'!W10</f>
        <v>0</v>
      </c>
      <c r="AL10" s="33">
        <f>MCA!AF10</f>
        <v>2</v>
      </c>
      <c r="AM10" s="4">
        <f t="shared" si="5"/>
        <v>3532</v>
      </c>
      <c r="AN10" s="33">
        <f>Rawda!Y10+'Dar Al-Wafa PHC'!AD10+MCA!AH10+'Medical Village'!AD10</f>
        <v>1780</v>
      </c>
      <c r="AO10" s="34">
        <f>MCA!AI10</f>
        <v>3</v>
      </c>
      <c r="AP10" s="34">
        <f>MCA!AJ10</f>
        <v>3</v>
      </c>
      <c r="AQ10" s="35">
        <f t="shared" si="0"/>
        <v>6</v>
      </c>
      <c r="AR10" s="33">
        <f>Rawda!Z10+'Dar Al-Wafa PHC'!AE10+MCA!AL10+'Medical Village'!AE10</f>
        <v>694</v>
      </c>
      <c r="AS10" s="33">
        <f>Rawda!AA10+'Dar Al-Wafa PHC'!AF10+MCA!AM10+'Medical Village'!AF10</f>
        <v>665</v>
      </c>
      <c r="AT10" s="4">
        <f t="shared" si="1"/>
        <v>1359</v>
      </c>
      <c r="AU10" s="33">
        <f>Rawda!AC10+'Dar Al-Wafa PHC'!AH10+MCA!AO10+'Medical Village'!AH10</f>
        <v>702</v>
      </c>
      <c r="AV10" s="33">
        <f>Rawda!AD10+'Dar Al-Wafa PHC'!AI10+MCA!AP10+'Medical Village'!AI10</f>
        <v>1929</v>
      </c>
      <c r="AW10" s="4">
        <f t="shared" si="2"/>
        <v>2631</v>
      </c>
      <c r="AX10" s="4">
        <f t="shared" si="3"/>
        <v>3990</v>
      </c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</row>
    <row r="11" spans="1:70" x14ac:dyDescent="0.25">
      <c r="A11" s="61">
        <f>Rawda!A11</f>
        <v>45839</v>
      </c>
      <c r="B11" s="33">
        <f>Rawda!B11+'Dar Al-Wafa PHC'!B11+MCA!B11+'Medical Village'!B11</f>
        <v>929</v>
      </c>
      <c r="C11" s="33">
        <f>Rawda!C11+'Dar Al-Wafa PHC'!C11+MCA!C11+'Medical Village'!C11</f>
        <v>1227</v>
      </c>
      <c r="D11" s="33">
        <f>Rawda!D11+'Dar Al-Wafa PHC'!D11+MCA!D11+'Medical Village'!D11</f>
        <v>682</v>
      </c>
      <c r="E11" s="33">
        <f>Rawda!E11+'Dar Al-Wafa PHC'!E11+MCA!E11+'Medical Village'!E11</f>
        <v>871</v>
      </c>
      <c r="F11" s="33">
        <f>Rawda!F11+'Dar Al-Wafa PHC'!F11+MCA!F11+'Medical Village'!F11</f>
        <v>197</v>
      </c>
      <c r="G11" s="33">
        <f>Rawda!G11+MCA!G11+'Medical Village'!G11</f>
        <v>26</v>
      </c>
      <c r="H11" s="33">
        <f>'Dar Al-Wafa PHC'!G11+MCA!H11+'Medical Village'!H11</f>
        <v>178</v>
      </c>
      <c r="I11" s="33">
        <f>Rawda!I11+'Dar Al-Wafa PHC'!I11+MCA!I11+'Medical Village'!J11</f>
        <v>28</v>
      </c>
      <c r="J11" s="33">
        <f>Rawda!J11+MCA!J11+'Medical Village'!K11+'Dar Al-Wafa PHC'!N11</f>
        <v>148</v>
      </c>
      <c r="K11" s="33">
        <f>MCA!K11+'Medical Village'!L11</f>
        <v>35</v>
      </c>
      <c r="L11" s="33">
        <f>'Dar Al-Wafa PHC'!H11+MCA!L11+'Medical Village'!M11</f>
        <v>9</v>
      </c>
      <c r="M11" s="33">
        <f>MCA!M11</f>
        <v>31</v>
      </c>
      <c r="N11" s="33">
        <f>MCA!N11</f>
        <v>6</v>
      </c>
      <c r="O11" s="33">
        <f>Rawda!K11+'Dar Al-Wafa PHC'!K11+MCA!O11+'Medical Village'!N11</f>
        <v>25</v>
      </c>
      <c r="P11" s="33">
        <f>Rawda!H11+'Dar Al-Wafa PHC'!M11</f>
        <v>0</v>
      </c>
      <c r="Q11" s="33">
        <f>'Medical Village'!I11+'Dar Al-Wafa PHC'!J11</f>
        <v>139</v>
      </c>
      <c r="R11" s="33">
        <f>'Dar Al-Wafa PHC'!L11</f>
        <v>0</v>
      </c>
      <c r="S11" s="4">
        <f t="shared" si="4"/>
        <v>4531</v>
      </c>
      <c r="T11" s="33">
        <f>Rawda!M11+'Dar Al-Wafa PHC'!P11+MCA!Q11+'Medical Village'!P11</f>
        <v>239</v>
      </c>
      <c r="U11" s="33">
        <f>Rawda!N11+'Dar Al-Wafa PHC'!Q11+MCA!R11+'Medical Village'!Q11</f>
        <v>887</v>
      </c>
      <c r="V11" s="33">
        <f>'Dar Al-Wafa PHC'!R11+MCA!S11+'Medical Village'!R11</f>
        <v>23</v>
      </c>
      <c r="W11" s="33">
        <f>Rawda!O11+'Dar Al-Wafa PHC'!S11+MCA!T11+'Medical Village'!S11</f>
        <v>881</v>
      </c>
      <c r="X11" s="33">
        <f>Rawda!P11+'Dar Al-Wafa PHC'!T11+MCA!U11+'Medical Village'!T11</f>
        <v>8</v>
      </c>
      <c r="Y11" s="33">
        <f>Rawda!Q11+'Dar Al-Wafa PHC'!U11+MCA!V11+'Medical Village'!U11</f>
        <v>33</v>
      </c>
      <c r="Z11" s="33">
        <f>Rawda!R11+'Dar Al-Wafa PHC'!V11+MCA!W11+'Medical Village'!V11</f>
        <v>7</v>
      </c>
      <c r="AA11" s="33">
        <f>Rawda!S11+MCA!X11+'Medical Village'!W11</f>
        <v>45</v>
      </c>
      <c r="AB11" s="33">
        <f>Rawda!T11+'Dar Al-Wafa PHC'!X11+MCA!Y11+'Medical Village'!X11</f>
        <v>6</v>
      </c>
      <c r="AC11" s="33">
        <f>Rawda!U11+'Dar Al-Wafa PHC'!Y11+MCA!Z11+'Medical Village'!Y11</f>
        <v>648</v>
      </c>
      <c r="AD11" s="33">
        <f>MCA!AA11</f>
        <v>3</v>
      </c>
      <c r="AE11" s="33">
        <f>MCA!AB11</f>
        <v>5</v>
      </c>
      <c r="AF11" s="33">
        <f>MCA!AC11</f>
        <v>348</v>
      </c>
      <c r="AG11" s="33">
        <f>MCA!AD11</f>
        <v>199</v>
      </c>
      <c r="AH11" s="33">
        <f>Rawda!W11+'Dar Al-Wafa PHC'!AB11+MCA!AE11+'Medical Village'!AB11</f>
        <v>120</v>
      </c>
      <c r="AI11" s="33">
        <f>Rawda!V11+'Dar Al-Wafa PHC'!Z11+'Medical Village'!Z11</f>
        <v>2</v>
      </c>
      <c r="AJ11" s="33">
        <f>'Dar Al-Wafa PHC'!AA11+'Medical Village'!AA11</f>
        <v>22</v>
      </c>
      <c r="AK11" s="33">
        <f>'Dar Al-Wafa PHC'!W11</f>
        <v>0</v>
      </c>
      <c r="AL11" s="33">
        <f>MCA!AF11</f>
        <v>0</v>
      </c>
      <c r="AM11" s="4">
        <f t="shared" si="5"/>
        <v>3476</v>
      </c>
      <c r="AN11" s="33">
        <f>Rawda!Y11+'Dar Al-Wafa PHC'!AD11+MCA!AH11+'Medical Village'!AD11</f>
        <v>1994</v>
      </c>
      <c r="AO11" s="34">
        <f>MCA!AI11</f>
        <v>4</v>
      </c>
      <c r="AP11" s="34">
        <f>MCA!AJ11</f>
        <v>4</v>
      </c>
      <c r="AQ11" s="35">
        <f t="shared" si="0"/>
        <v>8</v>
      </c>
      <c r="AR11" s="33">
        <f>Rawda!Z11+'Dar Al-Wafa PHC'!AE11+MCA!AL11+'Medical Village'!AE11</f>
        <v>711</v>
      </c>
      <c r="AS11" s="33">
        <f>Rawda!AA11+'Dar Al-Wafa PHC'!AF11+MCA!AM11+'Medical Village'!AF11</f>
        <v>849</v>
      </c>
      <c r="AT11" s="4">
        <f t="shared" si="1"/>
        <v>1560</v>
      </c>
      <c r="AU11" s="33">
        <f>Rawda!AC11+'Dar Al-Wafa PHC'!AH11+MCA!AO11+'Medical Village'!AH11</f>
        <v>686</v>
      </c>
      <c r="AV11" s="33">
        <f>Rawda!AD11+'Dar Al-Wafa PHC'!AI11+MCA!AP11+'Medical Village'!AI11</f>
        <v>2285</v>
      </c>
      <c r="AW11" s="4">
        <f t="shared" si="2"/>
        <v>2971</v>
      </c>
      <c r="AX11" s="4">
        <f t="shared" si="3"/>
        <v>4531</v>
      </c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</row>
    <row r="12" spans="1:70" x14ac:dyDescent="0.25">
      <c r="A12" s="61">
        <f>Rawda!A12</f>
        <v>45870</v>
      </c>
      <c r="B12" s="33">
        <f>Rawda!B12+'Dar Al-Wafa PHC'!B12+MCA!B12+'Medical Village'!B12</f>
        <v>824</v>
      </c>
      <c r="C12" s="33">
        <f>Rawda!C12+'Dar Al-Wafa PHC'!C12+MCA!C12+'Medical Village'!C12</f>
        <v>1183</v>
      </c>
      <c r="D12" s="33">
        <f>Rawda!D12+'Dar Al-Wafa PHC'!D12+MCA!D12+'Medical Village'!D12</f>
        <v>684</v>
      </c>
      <c r="E12" s="33">
        <f>Rawda!E12+'Dar Al-Wafa PHC'!E12+MCA!E12+'Medical Village'!E12</f>
        <v>886</v>
      </c>
      <c r="F12" s="33">
        <f>Rawda!F12+'Dar Al-Wafa PHC'!F12+MCA!F12+'Medical Village'!F12</f>
        <v>128</v>
      </c>
      <c r="G12" s="33">
        <f>Rawda!G12+MCA!G12+'Medical Village'!G12</f>
        <v>29</v>
      </c>
      <c r="H12" s="33">
        <f>'Dar Al-Wafa PHC'!G12+MCA!H12+'Medical Village'!H12</f>
        <v>279</v>
      </c>
      <c r="I12" s="33">
        <f>Rawda!I12+'Dar Al-Wafa PHC'!I12+MCA!I12+'Medical Village'!J12</f>
        <v>22</v>
      </c>
      <c r="J12" s="33">
        <f>Rawda!J12+MCA!J12+'Medical Village'!K12+'Dar Al-Wafa PHC'!N12</f>
        <v>174</v>
      </c>
      <c r="K12" s="33">
        <f>MCA!K12+'Medical Village'!L12</f>
        <v>83</v>
      </c>
      <c r="L12" s="33">
        <f>'Dar Al-Wafa PHC'!H12+MCA!L12+'Medical Village'!M12</f>
        <v>11</v>
      </c>
      <c r="M12" s="33">
        <f>MCA!M12</f>
        <v>0</v>
      </c>
      <c r="N12" s="33">
        <f>MCA!N12</f>
        <v>2</v>
      </c>
      <c r="O12" s="33">
        <f>Rawda!K12+'Dar Al-Wafa PHC'!K12+MCA!O12+'Medical Village'!N12</f>
        <v>41</v>
      </c>
      <c r="P12" s="33">
        <f>Rawda!H12+'Dar Al-Wafa PHC'!M12</f>
        <v>0</v>
      </c>
      <c r="Q12" s="33">
        <f>'Medical Village'!I12+'Dar Al-Wafa PHC'!J12</f>
        <v>85</v>
      </c>
      <c r="R12" s="33">
        <f>'Dar Al-Wafa PHC'!L12</f>
        <v>0</v>
      </c>
      <c r="S12" s="4">
        <f t="shared" si="4"/>
        <v>4431</v>
      </c>
      <c r="T12" s="33">
        <f>Rawda!M12+'Dar Al-Wafa PHC'!P12+MCA!Q12+'Medical Village'!P12</f>
        <v>152</v>
      </c>
      <c r="U12" s="33">
        <f>Rawda!N12+'Dar Al-Wafa PHC'!Q12+MCA!R12+'Medical Village'!Q12</f>
        <v>715</v>
      </c>
      <c r="V12" s="33">
        <f>'Dar Al-Wafa PHC'!R12+MCA!S12+'Medical Village'!R12</f>
        <v>28</v>
      </c>
      <c r="W12" s="33">
        <f>Rawda!O12+'Dar Al-Wafa PHC'!S12+MCA!T12+'Medical Village'!S12</f>
        <v>839</v>
      </c>
      <c r="X12" s="33">
        <f>Rawda!P12+'Dar Al-Wafa PHC'!T12+MCA!U12+'Medical Village'!T12</f>
        <v>0</v>
      </c>
      <c r="Y12" s="33">
        <f>Rawda!Q12+'Dar Al-Wafa PHC'!U12+MCA!V12+'Medical Village'!U12</f>
        <v>21</v>
      </c>
      <c r="Z12" s="33">
        <f>Rawda!R12+'Dar Al-Wafa PHC'!V12+MCA!W12+'Medical Village'!V12</f>
        <v>9</v>
      </c>
      <c r="AA12" s="33">
        <f>Rawda!S12+MCA!X12+'Medical Village'!W12</f>
        <v>36</v>
      </c>
      <c r="AB12" s="33">
        <f>Rawda!T12+'Dar Al-Wafa PHC'!X12+MCA!Y12+'Medical Village'!X12</f>
        <v>4</v>
      </c>
      <c r="AC12" s="33">
        <f>Rawda!U12+'Dar Al-Wafa PHC'!Y12+MCA!Z12+'Medical Village'!Y12</f>
        <v>484</v>
      </c>
      <c r="AD12" s="33">
        <f>MCA!AA12</f>
        <v>10</v>
      </c>
      <c r="AE12" s="33">
        <f>MCA!AB12</f>
        <v>0</v>
      </c>
      <c r="AF12" s="33">
        <f>MCA!AC12</f>
        <v>351</v>
      </c>
      <c r="AG12" s="33">
        <f>MCA!AD12</f>
        <v>61</v>
      </c>
      <c r="AH12" s="33">
        <f>Rawda!W12+'Dar Al-Wafa PHC'!AB12+MCA!AE12+'Medical Village'!AB12</f>
        <v>132</v>
      </c>
      <c r="AI12" s="33">
        <f>Rawda!V12+'Dar Al-Wafa PHC'!Z12+'Medical Village'!Z12</f>
        <v>0</v>
      </c>
      <c r="AJ12" s="33">
        <f>'Dar Al-Wafa PHC'!AA12+'Medical Village'!AA12</f>
        <v>27</v>
      </c>
      <c r="AK12" s="33">
        <f>'Dar Al-Wafa PHC'!W12</f>
        <v>0</v>
      </c>
      <c r="AL12" s="33">
        <f>MCA!AF12</f>
        <v>0</v>
      </c>
      <c r="AM12" s="4">
        <f t="shared" si="5"/>
        <v>2869</v>
      </c>
      <c r="AN12" s="33">
        <f>Rawda!Y12+'Dar Al-Wafa PHC'!AD12+MCA!AH12+'Medical Village'!AD12</f>
        <v>1886</v>
      </c>
      <c r="AO12" s="34">
        <f>MCA!AI12</f>
        <v>5</v>
      </c>
      <c r="AP12" s="34">
        <f>MCA!AJ12</f>
        <v>17</v>
      </c>
      <c r="AQ12" s="35">
        <f t="shared" si="0"/>
        <v>22</v>
      </c>
      <c r="AR12" s="33">
        <f>Rawda!Z12+'Dar Al-Wafa PHC'!AE12+MCA!AL12+'Medical Village'!AE12</f>
        <v>692</v>
      </c>
      <c r="AS12" s="33">
        <f>Rawda!AA12+'Dar Al-Wafa PHC'!AF12+MCA!AM12+'Medical Village'!AF12</f>
        <v>874</v>
      </c>
      <c r="AT12" s="4">
        <f t="shared" si="1"/>
        <v>1566</v>
      </c>
      <c r="AU12" s="33">
        <f>Rawda!AC12+'Dar Al-Wafa PHC'!AH12+MCA!AO12+'Medical Village'!AH12</f>
        <v>657</v>
      </c>
      <c r="AV12" s="33">
        <f>Rawda!AD12+'Dar Al-Wafa PHC'!AI12+MCA!AP12+'Medical Village'!AI12</f>
        <v>2235</v>
      </c>
      <c r="AW12" s="4">
        <f t="shared" si="2"/>
        <v>2892</v>
      </c>
      <c r="AX12" s="4">
        <f t="shared" si="3"/>
        <v>4458</v>
      </c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</row>
    <row r="13" spans="1:70" x14ac:dyDescent="0.25">
      <c r="A13" s="61">
        <f>Rawda!A13</f>
        <v>45901</v>
      </c>
      <c r="B13" s="33">
        <f>Rawda!B13+'Dar Al-Wafa PHC'!B13+MCA!B13+'Medical Village'!B13</f>
        <v>748</v>
      </c>
      <c r="C13" s="33">
        <f>Rawda!C13+'Dar Al-Wafa PHC'!C13+MCA!C13+'Medical Village'!C13</f>
        <v>884</v>
      </c>
      <c r="D13" s="33">
        <f>Rawda!D13+'Dar Al-Wafa PHC'!D13+MCA!D13+'Medical Village'!D13</f>
        <v>599</v>
      </c>
      <c r="E13" s="33">
        <f>Rawda!E13+'Dar Al-Wafa PHC'!E13+MCA!E13+'Medical Village'!E13</f>
        <v>876</v>
      </c>
      <c r="F13" s="33">
        <f>Rawda!F13+'Dar Al-Wafa PHC'!F13+MCA!F13+'Medical Village'!F13</f>
        <v>223</v>
      </c>
      <c r="G13" s="33">
        <f>Rawda!G13+MCA!G13+'Medical Village'!G13</f>
        <v>37</v>
      </c>
      <c r="H13" s="33">
        <f>'Dar Al-Wafa PHC'!G13+MCA!H13+'Medical Village'!H13</f>
        <v>213</v>
      </c>
      <c r="I13" s="33">
        <f>Rawda!I13+'Dar Al-Wafa PHC'!I13+MCA!I13+'Medical Village'!J13</f>
        <v>21</v>
      </c>
      <c r="J13" s="33">
        <f>Rawda!J13+MCA!J13+'Medical Village'!K13+'Dar Al-Wafa PHC'!N13</f>
        <v>192</v>
      </c>
      <c r="K13" s="33">
        <f>MCA!K13+'Medical Village'!L13</f>
        <v>52</v>
      </c>
      <c r="L13" s="33">
        <f>'Dar Al-Wafa PHC'!H13+MCA!L13+'Medical Village'!M13</f>
        <v>7</v>
      </c>
      <c r="M13" s="33">
        <f>MCA!M13</f>
        <v>175</v>
      </c>
      <c r="N13" s="33">
        <f>MCA!N13</f>
        <v>0</v>
      </c>
      <c r="O13" s="33">
        <f>Rawda!K13+'Dar Al-Wafa PHC'!K13+MCA!O13+'Medical Village'!N13</f>
        <v>66</v>
      </c>
      <c r="P13" s="33">
        <f>Rawda!H13+'Dar Al-Wafa PHC'!M13</f>
        <v>0</v>
      </c>
      <c r="Q13" s="33">
        <f>'Medical Village'!I13+'Dar Al-Wafa PHC'!J13</f>
        <v>115</v>
      </c>
      <c r="R13" s="33">
        <f>'Dar Al-Wafa PHC'!L13</f>
        <v>0</v>
      </c>
      <c r="S13" s="4">
        <f t="shared" si="4"/>
        <v>4208</v>
      </c>
      <c r="T13" s="33">
        <f>Rawda!M13+'Dar Al-Wafa PHC'!P13+MCA!Q13+'Medical Village'!P13</f>
        <v>198</v>
      </c>
      <c r="U13" s="33">
        <f>Rawda!N13+'Dar Al-Wafa PHC'!Q13+MCA!R13+'Medical Village'!Q13</f>
        <v>663</v>
      </c>
      <c r="V13" s="33">
        <f>'Dar Al-Wafa PHC'!R13+MCA!S13+'Medical Village'!R13</f>
        <v>43</v>
      </c>
      <c r="W13" s="33">
        <f>Rawda!O13+'Dar Al-Wafa PHC'!S13+MCA!T13+'Medical Village'!S13</f>
        <v>879</v>
      </c>
      <c r="X13" s="33">
        <f>Rawda!P13+'Dar Al-Wafa PHC'!T13+MCA!U13+'Medical Village'!T13</f>
        <v>2</v>
      </c>
      <c r="Y13" s="33">
        <f>Rawda!Q13+'Dar Al-Wafa PHC'!U13+MCA!V13+'Medical Village'!U13</f>
        <v>23</v>
      </c>
      <c r="Z13" s="33">
        <f>Rawda!R13+'Dar Al-Wafa PHC'!V13+MCA!W13+'Medical Village'!V13</f>
        <v>5</v>
      </c>
      <c r="AA13" s="33">
        <f>Rawda!S13+MCA!X13+'Medical Village'!W13</f>
        <v>35</v>
      </c>
      <c r="AB13" s="33">
        <f>Rawda!T13+'Dar Al-Wafa PHC'!X13+MCA!Y13+'Medical Village'!X13</f>
        <v>0</v>
      </c>
      <c r="AC13" s="33">
        <f>Rawda!U13+'Dar Al-Wafa PHC'!Y13+MCA!Z13+'Medical Village'!Y13</f>
        <v>377</v>
      </c>
      <c r="AD13" s="33">
        <f>MCA!AA13</f>
        <v>8</v>
      </c>
      <c r="AE13" s="33">
        <f>MCA!AB13</f>
        <v>0</v>
      </c>
      <c r="AF13" s="33">
        <f>MCA!AC13</f>
        <v>333</v>
      </c>
      <c r="AG13" s="33">
        <f>MCA!AD13</f>
        <v>0</v>
      </c>
      <c r="AH13" s="33">
        <f>Rawda!W13+'Dar Al-Wafa PHC'!AB13+MCA!AE13+'Medical Village'!AB13</f>
        <v>97</v>
      </c>
      <c r="AI13" s="33">
        <f>Rawda!V13+'Dar Al-Wafa PHC'!Z13+'Medical Village'!Z13</f>
        <v>1</v>
      </c>
      <c r="AJ13" s="33">
        <f>'Dar Al-Wafa PHC'!AA13+'Medical Village'!AA13</f>
        <v>22</v>
      </c>
      <c r="AK13" s="33">
        <f>'Dar Al-Wafa PHC'!W13</f>
        <v>0</v>
      </c>
      <c r="AL13" s="33">
        <f>MCA!AF13</f>
        <v>0</v>
      </c>
      <c r="AM13" s="4">
        <f t="shared" si="5"/>
        <v>2686</v>
      </c>
      <c r="AN13" s="33">
        <f>Rawda!Y13+'Dar Al-Wafa PHC'!AD13+MCA!AH13+'Medical Village'!AD13</f>
        <v>1885</v>
      </c>
      <c r="AO13" s="34">
        <f>MCA!AI13</f>
        <v>7</v>
      </c>
      <c r="AP13" s="34">
        <f>MCA!AJ13</f>
        <v>25</v>
      </c>
      <c r="AQ13" s="35">
        <f t="shared" si="0"/>
        <v>32</v>
      </c>
      <c r="AR13" s="33">
        <f>Rawda!Z13+'Dar Al-Wafa PHC'!AE13+MCA!AL13+'Medical Village'!AE13</f>
        <v>552</v>
      </c>
      <c r="AS13" s="33">
        <f>Rawda!AA13+'Dar Al-Wafa PHC'!AF13+MCA!AM13+'Medical Village'!AF13</f>
        <v>820</v>
      </c>
      <c r="AT13" s="4">
        <f t="shared" si="1"/>
        <v>1372</v>
      </c>
      <c r="AU13" s="33">
        <f>Rawda!AC13+'Dar Al-Wafa PHC'!AH13+MCA!AO13+'Medical Village'!AH13</f>
        <v>559</v>
      </c>
      <c r="AV13" s="33">
        <f>Rawda!AD13+'Dar Al-Wafa PHC'!AI13+MCA!AP13+'Medical Village'!AI13</f>
        <v>2277</v>
      </c>
      <c r="AW13" s="4">
        <f t="shared" si="2"/>
        <v>2836</v>
      </c>
      <c r="AX13" s="4">
        <f t="shared" si="3"/>
        <v>4208</v>
      </c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</row>
    <row r="14" spans="1:70" x14ac:dyDescent="0.25">
      <c r="A14" s="61">
        <f>Rawda!A14</f>
        <v>45931</v>
      </c>
      <c r="B14" s="33">
        <f>Rawda!B14+'Dar Al-Wafa PHC'!B14+MCA!B14+'Medical Village'!B14</f>
        <v>795</v>
      </c>
      <c r="C14" s="33">
        <f>Rawda!C14+'Dar Al-Wafa PHC'!C14+MCA!C14+'Medical Village'!C14</f>
        <v>1007</v>
      </c>
      <c r="D14" s="33">
        <f>Rawda!D14+'Dar Al-Wafa PHC'!D14+MCA!D14+'Medical Village'!D14</f>
        <v>634</v>
      </c>
      <c r="E14" s="33">
        <f>Rawda!E14+'Dar Al-Wafa PHC'!E14+MCA!E14+'Medical Village'!E14</f>
        <v>840</v>
      </c>
      <c r="F14" s="33">
        <f>Rawda!F14+'Dar Al-Wafa PHC'!F14+MCA!F14+'Medical Village'!F14</f>
        <v>221</v>
      </c>
      <c r="G14" s="33">
        <f>Rawda!G14+MCA!G14+'Medical Village'!G14</f>
        <v>19</v>
      </c>
      <c r="H14" s="33">
        <f>'Dar Al-Wafa PHC'!G14+MCA!H14+'Medical Village'!H14</f>
        <v>199</v>
      </c>
      <c r="I14" s="33">
        <f>Rawda!I14+'Dar Al-Wafa PHC'!I14+MCA!I14+'Medical Village'!J14</f>
        <v>6</v>
      </c>
      <c r="J14" s="33">
        <f>Rawda!J14+MCA!J14+'Medical Village'!K14+'Dar Al-Wafa PHC'!N14</f>
        <v>167</v>
      </c>
      <c r="K14" s="33">
        <f>MCA!K14+'Medical Village'!L14</f>
        <v>76</v>
      </c>
      <c r="L14" s="33">
        <f>'Dar Al-Wafa PHC'!H14+MCA!L14+'Medical Village'!M14</f>
        <v>9</v>
      </c>
      <c r="M14" s="33">
        <f>MCA!M14</f>
        <v>2</v>
      </c>
      <c r="N14" s="33">
        <f>MCA!N14</f>
        <v>0</v>
      </c>
      <c r="O14" s="33">
        <f>Rawda!K14+'Dar Al-Wafa PHC'!K14+MCA!O14+'Medical Village'!N14</f>
        <v>41</v>
      </c>
      <c r="P14" s="33">
        <f>Rawda!H14+'Dar Al-Wafa PHC'!M14</f>
        <v>0</v>
      </c>
      <c r="Q14" s="33">
        <f>'Medical Village'!I14+'Dar Al-Wafa PHC'!J14</f>
        <v>99</v>
      </c>
      <c r="R14" s="33">
        <f>'Dar Al-Wafa PHC'!L14</f>
        <v>0</v>
      </c>
      <c r="S14" s="4">
        <f t="shared" si="4"/>
        <v>4115</v>
      </c>
      <c r="T14" s="33">
        <f>Rawda!M14+'Dar Al-Wafa PHC'!P14+MCA!Q14+'Medical Village'!P14</f>
        <v>285</v>
      </c>
      <c r="U14" s="33">
        <f>Rawda!N14+'Dar Al-Wafa PHC'!Q14+MCA!R14+'Medical Village'!Q14</f>
        <v>730</v>
      </c>
      <c r="V14" s="33">
        <f>'Dar Al-Wafa PHC'!R14+MCA!S14+'Medical Village'!R14</f>
        <v>27</v>
      </c>
      <c r="W14" s="33">
        <f>Rawda!O14+'Dar Al-Wafa PHC'!S14+MCA!T14+'Medical Village'!S14</f>
        <v>873</v>
      </c>
      <c r="X14" s="33">
        <f>Rawda!P14+'Dar Al-Wafa PHC'!T14+MCA!U14+'Medical Village'!T14</f>
        <v>1</v>
      </c>
      <c r="Y14" s="33">
        <f>Rawda!Q14+'Dar Al-Wafa PHC'!U14+MCA!V14+'Medical Village'!U14</f>
        <v>10</v>
      </c>
      <c r="Z14" s="33">
        <f>Rawda!R14+'Dar Al-Wafa PHC'!V14+MCA!W14+'Medical Village'!V14</f>
        <v>2</v>
      </c>
      <c r="AA14" s="33">
        <f>Rawda!S14+MCA!X14+'Medical Village'!W14</f>
        <v>17</v>
      </c>
      <c r="AB14" s="33">
        <f>Rawda!T14+'Dar Al-Wafa PHC'!X14+MCA!Y14+'Medical Village'!X14</f>
        <v>2</v>
      </c>
      <c r="AC14" s="33">
        <f>Rawda!U14+'Dar Al-Wafa PHC'!Y14+MCA!Z14+'Medical Village'!Y14</f>
        <v>163</v>
      </c>
      <c r="AD14" s="33">
        <f>MCA!AA14</f>
        <v>6</v>
      </c>
      <c r="AE14" s="33">
        <f>MCA!AB14</f>
        <v>0</v>
      </c>
      <c r="AF14" s="33">
        <f>MCA!AC14</f>
        <v>252</v>
      </c>
      <c r="AG14" s="33">
        <f>MCA!AD14</f>
        <v>0</v>
      </c>
      <c r="AH14" s="33">
        <f>Rawda!W14+'Dar Al-Wafa PHC'!AB14+MCA!AE14+'Medical Village'!AB14</f>
        <v>48</v>
      </c>
      <c r="AI14" s="33">
        <f>Rawda!V14+'Dar Al-Wafa PHC'!Z14+'Medical Village'!Z14</f>
        <v>2</v>
      </c>
      <c r="AJ14" s="33">
        <f>'Dar Al-Wafa PHC'!AA14+'Medical Village'!AA14</f>
        <v>22</v>
      </c>
      <c r="AK14" s="33">
        <f>'Dar Al-Wafa PHC'!W14</f>
        <v>0</v>
      </c>
      <c r="AL14" s="33">
        <f>MCA!AF14</f>
        <v>0</v>
      </c>
      <c r="AM14" s="4">
        <f t="shared" si="5"/>
        <v>2440</v>
      </c>
      <c r="AN14" s="33">
        <f>Rawda!Y14+'Dar Al-Wafa PHC'!AD14+MCA!AH14+'Medical Village'!AD14</f>
        <v>1862</v>
      </c>
      <c r="AO14" s="34">
        <f>MCA!AI14</f>
        <v>2</v>
      </c>
      <c r="AP14" s="34">
        <f>MCA!AJ14</f>
        <v>13</v>
      </c>
      <c r="AQ14" s="35">
        <f t="shared" si="0"/>
        <v>15</v>
      </c>
      <c r="AR14" s="33">
        <f>Rawda!Z14+'Dar Al-Wafa PHC'!AE14+MCA!AL14+'Medical Village'!AE14</f>
        <v>659</v>
      </c>
      <c r="AS14" s="33">
        <f>Rawda!AA14+'Dar Al-Wafa PHC'!AF14+MCA!AM14+'Medical Village'!AF14</f>
        <v>723</v>
      </c>
      <c r="AT14" s="4">
        <f t="shared" si="1"/>
        <v>1382</v>
      </c>
      <c r="AU14" s="33">
        <f>Rawda!AC14+'Dar Al-Wafa PHC'!AH14+MCA!AO14+'Medical Village'!AH14</f>
        <v>692</v>
      </c>
      <c r="AV14" s="33">
        <f>Rawda!AD14+'Dar Al-Wafa PHC'!AI14+MCA!AP14+'Medical Village'!AI14</f>
        <v>2041</v>
      </c>
      <c r="AW14" s="4">
        <f t="shared" si="2"/>
        <v>2733</v>
      </c>
      <c r="AX14" s="4">
        <f t="shared" si="3"/>
        <v>4115</v>
      </c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</row>
    <row r="15" spans="1:70" x14ac:dyDescent="0.25">
      <c r="A15" s="61">
        <f>Rawda!A15</f>
        <v>45962</v>
      </c>
      <c r="B15" s="33">
        <f>Rawda!B15+'Dar Al-Wafa PHC'!B15+MCA!B15+'Medical Village'!B15</f>
        <v>739</v>
      </c>
      <c r="C15" s="33">
        <f>Rawda!C15+'Dar Al-Wafa PHC'!C15+MCA!C15+'Medical Village'!C15</f>
        <v>870</v>
      </c>
      <c r="D15" s="33">
        <f>Rawda!D15+'Dar Al-Wafa PHC'!D15+MCA!D15+'Medical Village'!D15</f>
        <v>598</v>
      </c>
      <c r="E15" s="33">
        <f>Rawda!E15+'Dar Al-Wafa PHC'!E15+MCA!E15+'Medical Village'!E15</f>
        <v>763</v>
      </c>
      <c r="F15" s="33">
        <f>Rawda!F15+'Dar Al-Wafa PHC'!F15+MCA!F15+'Medical Village'!F15</f>
        <v>194</v>
      </c>
      <c r="G15" s="33">
        <f>Rawda!G15+MCA!G15+'Medical Village'!G15</f>
        <v>20</v>
      </c>
      <c r="H15" s="33">
        <f>'Dar Al-Wafa PHC'!G15+MCA!H15+'Medical Village'!H15</f>
        <v>253</v>
      </c>
      <c r="I15" s="33">
        <f>Rawda!I15+'Dar Al-Wafa PHC'!I15+MCA!I15+'Medical Village'!J15</f>
        <v>11</v>
      </c>
      <c r="J15" s="33">
        <f>Rawda!J15+MCA!J15+'Medical Village'!K15+'Dar Al-Wafa PHC'!N15</f>
        <v>157</v>
      </c>
      <c r="K15" s="33">
        <f>MCA!K15+'Medical Village'!L15</f>
        <v>49</v>
      </c>
      <c r="L15" s="33">
        <f>'Dar Al-Wafa PHC'!H15+MCA!L15+'Medical Village'!M15</f>
        <v>8</v>
      </c>
      <c r="M15" s="33">
        <f>MCA!M15</f>
        <v>0</v>
      </c>
      <c r="N15" s="33">
        <f>MCA!N15</f>
        <v>0</v>
      </c>
      <c r="O15" s="33">
        <f>Rawda!K15+'Dar Al-Wafa PHC'!K15+MCA!O15+'Medical Village'!N15</f>
        <v>24</v>
      </c>
      <c r="P15" s="33">
        <f>Rawda!H15+'Dar Al-Wafa PHC'!M15</f>
        <v>0</v>
      </c>
      <c r="Q15" s="33">
        <f>'Medical Village'!I15+'Dar Al-Wafa PHC'!J15</f>
        <v>102</v>
      </c>
      <c r="R15" s="33">
        <f>'Dar Al-Wafa PHC'!L15</f>
        <v>0</v>
      </c>
      <c r="S15" s="4">
        <f t="shared" si="4"/>
        <v>3788</v>
      </c>
      <c r="T15" s="33">
        <f>Rawda!M15+'Dar Al-Wafa PHC'!P15+MCA!Q15+'Medical Village'!P15</f>
        <v>176</v>
      </c>
      <c r="U15" s="33">
        <f>Rawda!N15+'Dar Al-Wafa PHC'!Q15+MCA!R15+'Medical Village'!Q15</f>
        <v>567</v>
      </c>
      <c r="V15" s="33">
        <f>'Dar Al-Wafa PHC'!R15+MCA!S15+'Medical Village'!R15</f>
        <v>30</v>
      </c>
      <c r="W15" s="33">
        <f>Rawda!O15+'Dar Al-Wafa PHC'!S15+MCA!T15+'Medical Village'!S15</f>
        <v>763</v>
      </c>
      <c r="X15" s="33">
        <f>Rawda!P15+'Dar Al-Wafa PHC'!T15+MCA!U15+'Medical Village'!T15</f>
        <v>0</v>
      </c>
      <c r="Y15" s="33">
        <f>Rawda!Q15+'Dar Al-Wafa PHC'!U15+MCA!V15+'Medical Village'!U15</f>
        <v>20</v>
      </c>
      <c r="Z15" s="33">
        <f>Rawda!R15+'Dar Al-Wafa PHC'!V15+MCA!W15+'Medical Village'!V15</f>
        <v>5</v>
      </c>
      <c r="AA15" s="33">
        <f>Rawda!S15+MCA!X15+'Medical Village'!W15</f>
        <v>14</v>
      </c>
      <c r="AB15" s="33">
        <f>Rawda!T15+'Dar Al-Wafa PHC'!X15+MCA!Y15+'Medical Village'!X15</f>
        <v>1</v>
      </c>
      <c r="AC15" s="33">
        <f>Rawda!U15+'Dar Al-Wafa PHC'!Y15+MCA!Z15+'Medical Village'!Y15</f>
        <v>153</v>
      </c>
      <c r="AD15" s="33">
        <f>MCA!AA15</f>
        <v>9</v>
      </c>
      <c r="AE15" s="33">
        <f>MCA!AB15</f>
        <v>0</v>
      </c>
      <c r="AF15" s="33">
        <f>MCA!AC15</f>
        <v>271</v>
      </c>
      <c r="AG15" s="33">
        <f>MCA!AD15</f>
        <v>0</v>
      </c>
      <c r="AH15" s="33">
        <f>Rawda!W15+'Dar Al-Wafa PHC'!AB15+MCA!AE15+'Medical Village'!AB15</f>
        <v>74</v>
      </c>
      <c r="AI15" s="33">
        <f>Rawda!V15+'Dar Al-Wafa PHC'!Z15+'Medical Village'!Z15</f>
        <v>1</v>
      </c>
      <c r="AJ15" s="33">
        <f>'Dar Al-Wafa PHC'!AA15+'Medical Village'!AA15</f>
        <v>33</v>
      </c>
      <c r="AK15" s="33">
        <f>'Dar Al-Wafa PHC'!W15</f>
        <v>0</v>
      </c>
      <c r="AL15" s="33">
        <f>MCA!AF15</f>
        <v>0</v>
      </c>
      <c r="AM15" s="4">
        <f t="shared" si="5"/>
        <v>2117</v>
      </c>
      <c r="AN15" s="33">
        <f>Rawda!Y15+'Dar Al-Wafa PHC'!AD15+MCA!AH15+'Medical Village'!AD15</f>
        <v>1837</v>
      </c>
      <c r="AO15" s="34">
        <f>MCA!AI15</f>
        <v>4</v>
      </c>
      <c r="AP15" s="34">
        <f>MCA!AJ15</f>
        <v>10</v>
      </c>
      <c r="AQ15" s="35">
        <f t="shared" si="0"/>
        <v>14</v>
      </c>
      <c r="AR15" s="33">
        <f>Rawda!Z15+'Dar Al-Wafa PHC'!AE15+MCA!AL15+'Medical Village'!AE15</f>
        <v>565</v>
      </c>
      <c r="AS15" s="33">
        <f>Rawda!AA15+'Dar Al-Wafa PHC'!AF15+MCA!AM15+'Medical Village'!AF15</f>
        <v>738</v>
      </c>
      <c r="AT15" s="4">
        <f t="shared" si="1"/>
        <v>1303</v>
      </c>
      <c r="AU15" s="33">
        <f>Rawda!AC15+'Dar Al-Wafa PHC'!AH15+MCA!AO15+'Medical Village'!AH15</f>
        <v>637</v>
      </c>
      <c r="AV15" s="33">
        <f>Rawda!AD15+'Dar Al-Wafa PHC'!AI15+MCA!AP15+'Medical Village'!AI15</f>
        <v>1848</v>
      </c>
      <c r="AW15" s="4">
        <f t="shared" si="2"/>
        <v>2485</v>
      </c>
      <c r="AX15" s="4">
        <f t="shared" si="3"/>
        <v>3788</v>
      </c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</row>
    <row r="16" spans="1:70" x14ac:dyDescent="0.25">
      <c r="A16" s="61">
        <f>Rawda!A16</f>
        <v>45992</v>
      </c>
      <c r="B16" s="33">
        <f>Rawda!B16+'Dar Al-Wafa PHC'!B16+MCA!B16+'Medical Village'!B16</f>
        <v>973</v>
      </c>
      <c r="C16" s="33">
        <f>Rawda!C16+'Dar Al-Wafa PHC'!C16+MCA!C16+'Medical Village'!C16</f>
        <v>968</v>
      </c>
      <c r="D16" s="33">
        <f>Rawda!D16+'Dar Al-Wafa PHC'!D16+MCA!D16+'Medical Village'!D16</f>
        <v>664</v>
      </c>
      <c r="E16" s="33">
        <f>Rawda!E16+'Dar Al-Wafa PHC'!E16+MCA!E16+'Medical Village'!E16</f>
        <v>775</v>
      </c>
      <c r="F16" s="33">
        <f>Rawda!F16+'Dar Al-Wafa PHC'!F16+MCA!F16+'Medical Village'!F16</f>
        <v>199</v>
      </c>
      <c r="G16" s="33">
        <f>Rawda!G16+MCA!G16+'Medical Village'!G16</f>
        <v>13</v>
      </c>
      <c r="H16" s="33">
        <f>'Dar Al-Wafa PHC'!G16+MCA!H16+'Medical Village'!H16</f>
        <v>61</v>
      </c>
      <c r="I16" s="33">
        <f>Rawda!I16+'Dar Al-Wafa PHC'!I16+MCA!I16+'Medical Village'!J16</f>
        <v>5</v>
      </c>
      <c r="J16" s="33">
        <f>Rawda!J16+MCA!J16+'Medical Village'!K16+'Dar Al-Wafa PHC'!N16</f>
        <v>164</v>
      </c>
      <c r="K16" s="33">
        <f>MCA!K16+'Medical Village'!L16</f>
        <v>61</v>
      </c>
      <c r="L16" s="33">
        <f>'Dar Al-Wafa PHC'!H16+MCA!L16+'Medical Village'!M16</f>
        <v>4</v>
      </c>
      <c r="M16" s="33">
        <f>MCA!M16</f>
        <v>0</v>
      </c>
      <c r="N16" s="33">
        <f>MCA!N16</f>
        <v>0</v>
      </c>
      <c r="O16" s="33">
        <f>Rawda!K16+'Dar Al-Wafa PHC'!K16+MCA!O16+'Medical Village'!N16</f>
        <v>47</v>
      </c>
      <c r="P16" s="33">
        <f>Rawda!H16+'Dar Al-Wafa PHC'!M16</f>
        <v>0</v>
      </c>
      <c r="Q16" s="33">
        <f>'Medical Village'!I16+'Dar Al-Wafa PHC'!J16</f>
        <v>110</v>
      </c>
      <c r="R16" s="33">
        <f>'Dar Al-Wafa PHC'!L16</f>
        <v>0</v>
      </c>
      <c r="S16" s="4">
        <f t="shared" si="4"/>
        <v>4044</v>
      </c>
      <c r="T16" s="33">
        <f>Rawda!M16+'Dar Al-Wafa PHC'!P16+MCA!Q16+'Medical Village'!P16</f>
        <v>173</v>
      </c>
      <c r="U16" s="33">
        <f>Rawda!N16+'Dar Al-Wafa PHC'!Q16+MCA!R16+'Medical Village'!Q16</f>
        <v>646</v>
      </c>
      <c r="V16" s="33">
        <f>'Dar Al-Wafa PHC'!R16+MCA!S16+'Medical Village'!R16</f>
        <v>34</v>
      </c>
      <c r="W16" s="33">
        <f>Rawda!O16+'Dar Al-Wafa PHC'!S16+MCA!T16+'Medical Village'!S16</f>
        <v>832</v>
      </c>
      <c r="X16" s="33">
        <f>Rawda!P16+'Dar Al-Wafa PHC'!T16+MCA!U16+'Medical Village'!T16</f>
        <v>2</v>
      </c>
      <c r="Y16" s="33">
        <f>Rawda!Q16+'Dar Al-Wafa PHC'!U16+MCA!V16+'Medical Village'!U16</f>
        <v>31</v>
      </c>
      <c r="Z16" s="33">
        <f>Rawda!R16+'Dar Al-Wafa PHC'!V16+MCA!W16+'Medical Village'!V16</f>
        <v>3</v>
      </c>
      <c r="AA16" s="33">
        <f>Rawda!S16+MCA!X16+'Medical Village'!W16</f>
        <v>8</v>
      </c>
      <c r="AB16" s="33">
        <f>Rawda!T16+'Dar Al-Wafa PHC'!X16+MCA!Y16+'Medical Village'!X16</f>
        <v>0</v>
      </c>
      <c r="AC16" s="33">
        <f>Rawda!U16+'Dar Al-Wafa PHC'!Y16+MCA!Z16+'Medical Village'!Y16</f>
        <v>248</v>
      </c>
      <c r="AD16" s="33">
        <f>MCA!AA16</f>
        <v>8</v>
      </c>
      <c r="AE16" s="33">
        <f>MCA!AB16</f>
        <v>0</v>
      </c>
      <c r="AF16" s="33">
        <f>MCA!AC16</f>
        <v>227</v>
      </c>
      <c r="AG16" s="33">
        <f>MCA!AD16</f>
        <v>0</v>
      </c>
      <c r="AH16" s="33">
        <f>Rawda!W16+'Dar Al-Wafa PHC'!AB16+MCA!AE16+'Medical Village'!AB16</f>
        <v>54</v>
      </c>
      <c r="AI16" s="33">
        <f>Rawda!V16+'Dar Al-Wafa PHC'!Z16+'Medical Village'!Z16</f>
        <v>2</v>
      </c>
      <c r="AJ16" s="33">
        <f>'Dar Al-Wafa PHC'!AA16+'Medical Village'!AA16</f>
        <v>47</v>
      </c>
      <c r="AK16" s="33">
        <f>'Dar Al-Wafa PHC'!W16</f>
        <v>0</v>
      </c>
      <c r="AL16" s="33">
        <f>MCA!AF16</f>
        <v>0</v>
      </c>
      <c r="AM16" s="4">
        <f t="shared" si="5"/>
        <v>2315</v>
      </c>
      <c r="AN16" s="33">
        <f>Rawda!Y16+'Dar Al-Wafa PHC'!AD16+MCA!AH16+'Medical Village'!AD16</f>
        <v>2139</v>
      </c>
      <c r="AO16" s="34">
        <f>MCA!AI16</f>
        <v>3</v>
      </c>
      <c r="AP16" s="34">
        <f>MCA!AJ16</f>
        <v>2</v>
      </c>
      <c r="AQ16" s="35">
        <f t="shared" si="0"/>
        <v>5</v>
      </c>
      <c r="AR16" s="33">
        <f>Rawda!Z16+'Dar Al-Wafa PHC'!AE16+MCA!AL16+'Medical Village'!AE16</f>
        <v>637</v>
      </c>
      <c r="AS16" s="33">
        <f>Rawda!AA16+'Dar Al-Wafa PHC'!AF16+MCA!AM16+'Medical Village'!AF16</f>
        <v>726</v>
      </c>
      <c r="AT16" s="4">
        <f t="shared" si="1"/>
        <v>1363</v>
      </c>
      <c r="AU16" s="33">
        <f>Rawda!AC16+'Dar Al-Wafa PHC'!AH16+MCA!AO16+'Medical Village'!AH16</f>
        <v>672</v>
      </c>
      <c r="AV16" s="33">
        <f>Rawda!AD16+'Dar Al-Wafa PHC'!AI16+MCA!AP16+'Medical Village'!AI16</f>
        <v>1982</v>
      </c>
      <c r="AW16" s="4">
        <f t="shared" si="2"/>
        <v>2654</v>
      </c>
      <c r="AX16" s="4">
        <f t="shared" si="3"/>
        <v>4017</v>
      </c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</row>
    <row r="17" spans="1:70" ht="15.75" customHeight="1" x14ac:dyDescent="0.25">
      <c r="A17" s="3" t="s">
        <v>32</v>
      </c>
      <c r="B17" s="4">
        <f>SUM(B5:B16)</f>
        <v>10579</v>
      </c>
      <c r="C17" s="4">
        <f t="shared" ref="C17:AX17" si="6">SUM(C5:C16)</f>
        <v>15761</v>
      </c>
      <c r="D17" s="4">
        <f t="shared" si="6"/>
        <v>7773</v>
      </c>
      <c r="E17" s="4">
        <f t="shared" si="6"/>
        <v>10957</v>
      </c>
      <c r="F17" s="4">
        <f t="shared" si="6"/>
        <v>2052</v>
      </c>
      <c r="G17" s="4">
        <f t="shared" si="6"/>
        <v>257</v>
      </c>
      <c r="H17" s="4">
        <f t="shared" si="6"/>
        <v>2462</v>
      </c>
      <c r="I17" s="4">
        <f t="shared" si="6"/>
        <v>191</v>
      </c>
      <c r="J17" s="4">
        <f t="shared" si="6"/>
        <v>1363</v>
      </c>
      <c r="K17" s="4">
        <f t="shared" si="6"/>
        <v>666</v>
      </c>
      <c r="L17" s="4">
        <f t="shared" si="6"/>
        <v>91</v>
      </c>
      <c r="M17" s="4">
        <f t="shared" si="6"/>
        <v>363</v>
      </c>
      <c r="N17" s="4">
        <f t="shared" si="6"/>
        <v>161</v>
      </c>
      <c r="O17" s="4">
        <f t="shared" si="6"/>
        <v>494</v>
      </c>
      <c r="P17" s="4">
        <f t="shared" si="6"/>
        <v>0</v>
      </c>
      <c r="Q17" s="4">
        <f t="shared" si="6"/>
        <v>1452</v>
      </c>
      <c r="R17" s="4">
        <f t="shared" si="6"/>
        <v>0</v>
      </c>
      <c r="S17" s="4">
        <f t="shared" si="6"/>
        <v>54622</v>
      </c>
      <c r="T17" s="4">
        <f t="shared" si="6"/>
        <v>2473</v>
      </c>
      <c r="U17" s="4">
        <f t="shared" si="6"/>
        <v>9073</v>
      </c>
      <c r="V17" s="4">
        <f t="shared" si="6"/>
        <v>342</v>
      </c>
      <c r="W17" s="4">
        <f t="shared" si="6"/>
        <v>10947</v>
      </c>
      <c r="X17" s="4">
        <f t="shared" si="6"/>
        <v>42</v>
      </c>
      <c r="Y17" s="4">
        <f t="shared" si="6"/>
        <v>1498</v>
      </c>
      <c r="Z17" s="4">
        <f t="shared" si="6"/>
        <v>94</v>
      </c>
      <c r="AA17" s="4">
        <f t="shared" si="6"/>
        <v>363</v>
      </c>
      <c r="AB17" s="4">
        <f t="shared" si="6"/>
        <v>55</v>
      </c>
      <c r="AC17" s="4">
        <f t="shared" si="6"/>
        <v>7443</v>
      </c>
      <c r="AD17" s="4">
        <f t="shared" si="6"/>
        <v>91</v>
      </c>
      <c r="AE17" s="4">
        <f t="shared" si="6"/>
        <v>5</v>
      </c>
      <c r="AF17" s="4">
        <f t="shared" si="6"/>
        <v>4097</v>
      </c>
      <c r="AG17" s="4">
        <f t="shared" si="6"/>
        <v>4703</v>
      </c>
      <c r="AH17" s="4">
        <f t="shared" si="6"/>
        <v>1231</v>
      </c>
      <c r="AI17" s="4">
        <f t="shared" si="6"/>
        <v>14</v>
      </c>
      <c r="AJ17" s="4">
        <f t="shared" si="6"/>
        <v>334</v>
      </c>
      <c r="AK17" s="4">
        <f t="shared" si="6"/>
        <v>0</v>
      </c>
      <c r="AL17" s="4">
        <f t="shared" si="6"/>
        <v>2</v>
      </c>
      <c r="AM17" s="4">
        <f t="shared" si="6"/>
        <v>42807</v>
      </c>
      <c r="AN17" s="4">
        <f t="shared" si="6"/>
        <v>24963</v>
      </c>
      <c r="AO17" s="4">
        <f t="shared" si="6"/>
        <v>83</v>
      </c>
      <c r="AP17" s="4">
        <f t="shared" si="6"/>
        <v>147</v>
      </c>
      <c r="AQ17" s="4">
        <f t="shared" si="6"/>
        <v>230</v>
      </c>
      <c r="AR17" s="4">
        <f t="shared" si="6"/>
        <v>9705</v>
      </c>
      <c r="AS17" s="4">
        <f t="shared" si="6"/>
        <v>9611</v>
      </c>
      <c r="AT17" s="4">
        <f t="shared" si="6"/>
        <v>19316</v>
      </c>
      <c r="AU17" s="4">
        <f t="shared" si="6"/>
        <v>9701</v>
      </c>
      <c r="AV17" s="4">
        <f t="shared" si="6"/>
        <v>25855</v>
      </c>
      <c r="AW17" s="4">
        <f t="shared" si="6"/>
        <v>35556</v>
      </c>
      <c r="AX17" s="4">
        <f t="shared" si="6"/>
        <v>54872</v>
      </c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 spans="1:70" ht="15.75" customHeight="1" x14ac:dyDescent="0.25">
      <c r="S18" s="6"/>
      <c r="AT18" s="7"/>
      <c r="AU18" s="8"/>
      <c r="AV18" s="8"/>
      <c r="AW18" s="7"/>
      <c r="AX18" s="7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</row>
    <row r="19" spans="1:70" ht="15.75" customHeight="1" x14ac:dyDescent="0.25">
      <c r="S19" s="6"/>
      <c r="AK19" s="101" t="s">
        <v>91</v>
      </c>
      <c r="AL19" s="101"/>
      <c r="AM19" s="101"/>
      <c r="AN19" s="101"/>
      <c r="AO19" s="101"/>
      <c r="AP19" s="101"/>
      <c r="AQ19" s="101"/>
      <c r="AR19" s="101"/>
      <c r="AS19" s="102"/>
      <c r="AT19" s="7"/>
      <c r="AU19" s="45"/>
      <c r="AV19" s="46"/>
      <c r="AW19" s="47"/>
      <c r="AX19" s="7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</row>
    <row r="20" spans="1:70" ht="15.75" customHeight="1" x14ac:dyDescent="0.25">
      <c r="S20" s="6"/>
      <c r="AK20" s="79"/>
      <c r="AL20" s="79"/>
      <c r="AM20" s="16"/>
      <c r="AN20" s="16"/>
      <c r="AO20" s="16"/>
      <c r="AP20" s="16"/>
      <c r="AQ20" s="16"/>
      <c r="AT20" s="7"/>
      <c r="AU20" s="45"/>
      <c r="AV20" s="46"/>
      <c r="AW20" s="47"/>
      <c r="AX20" s="7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</row>
    <row r="21" spans="1:70" ht="15.75" customHeight="1" x14ac:dyDescent="0.25">
      <c r="S21" s="6"/>
      <c r="AK21" s="16"/>
      <c r="AL21" s="16"/>
      <c r="AM21" s="41" t="s">
        <v>76</v>
      </c>
      <c r="AN21" s="41" t="s">
        <v>75</v>
      </c>
      <c r="AO21" s="41" t="s">
        <v>74</v>
      </c>
      <c r="AP21" s="41" t="s">
        <v>73</v>
      </c>
      <c r="AQ21" s="41" t="s">
        <v>15</v>
      </c>
      <c r="AT21" s="9"/>
      <c r="AU21" s="141" t="s">
        <v>53</v>
      </c>
      <c r="AV21" s="142"/>
      <c r="AW21" s="143"/>
      <c r="AX21" s="9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</row>
    <row r="22" spans="1:70" ht="15.75" customHeight="1" x14ac:dyDescent="0.25">
      <c r="S22" s="6"/>
      <c r="AB22" s="109" t="s">
        <v>99</v>
      </c>
      <c r="AC22" s="109"/>
      <c r="AD22" s="109"/>
      <c r="AE22" s="109"/>
      <c r="AF22" s="109"/>
      <c r="AG22" s="109"/>
      <c r="AH22" s="109"/>
      <c r="AI22" s="109"/>
      <c r="AK22" s="40" t="s">
        <v>54</v>
      </c>
      <c r="AL22" s="40"/>
      <c r="AM22" s="42">
        <v>8</v>
      </c>
      <c r="AN22" s="43">
        <v>9</v>
      </c>
      <c r="AO22" s="42">
        <v>8</v>
      </c>
      <c r="AP22" s="43">
        <v>2</v>
      </c>
      <c r="AQ22" s="39">
        <f>AM22+AN22+AO22+AP22</f>
        <v>27</v>
      </c>
      <c r="AT22" s="11"/>
      <c r="AU22" s="114" t="s">
        <v>32</v>
      </c>
      <c r="AV22" s="116">
        <f>AX17+AQ24+AU63+AI26+AI31</f>
        <v>56393</v>
      </c>
      <c r="AW22" s="116"/>
      <c r="AX22" s="12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</row>
    <row r="23" spans="1:70" ht="15.75" customHeight="1" x14ac:dyDescent="0.25">
      <c r="S23" s="6"/>
      <c r="Z23" s="95" t="s">
        <v>100</v>
      </c>
      <c r="AA23" s="96"/>
      <c r="AB23" s="97" t="s">
        <v>101</v>
      </c>
      <c r="AC23" s="97"/>
      <c r="AD23" s="97"/>
      <c r="AE23" s="89" t="s">
        <v>81</v>
      </c>
      <c r="AF23" s="89" t="s">
        <v>82</v>
      </c>
      <c r="AG23" s="89" t="s">
        <v>79</v>
      </c>
      <c r="AH23" s="89" t="s">
        <v>102</v>
      </c>
      <c r="AI23" s="89" t="s">
        <v>15</v>
      </c>
      <c r="AK23" s="40" t="s">
        <v>55</v>
      </c>
      <c r="AL23" s="40"/>
      <c r="AM23" s="42">
        <v>8</v>
      </c>
      <c r="AN23" s="43">
        <v>8</v>
      </c>
      <c r="AO23" s="42">
        <v>6</v>
      </c>
      <c r="AP23" s="43">
        <v>2</v>
      </c>
      <c r="AQ23" s="39">
        <f>AM23+AN23+AO23+AP23</f>
        <v>24</v>
      </c>
      <c r="AT23" s="11"/>
      <c r="AU23" s="115"/>
      <c r="AV23" s="117"/>
      <c r="AW23" s="117"/>
      <c r="AX23" s="12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</row>
    <row r="24" spans="1:70" ht="16.5" customHeight="1" x14ac:dyDescent="0.25">
      <c r="E24" s="20"/>
      <c r="G24" s="19"/>
      <c r="S24" s="6"/>
      <c r="Z24" s="95"/>
      <c r="AA24" s="96"/>
      <c r="AB24" s="98" t="s">
        <v>27</v>
      </c>
      <c r="AC24" s="98"/>
      <c r="AD24" s="98"/>
      <c r="AE24" s="63">
        <v>566</v>
      </c>
      <c r="AF24" s="63">
        <v>104</v>
      </c>
      <c r="AG24" s="63">
        <v>185</v>
      </c>
      <c r="AH24" s="63">
        <v>9</v>
      </c>
      <c r="AI24" s="63">
        <v>864</v>
      </c>
      <c r="AK24" s="153" t="s">
        <v>32</v>
      </c>
      <c r="AL24" s="153"/>
      <c r="AM24" s="153"/>
      <c r="AN24" s="153"/>
      <c r="AO24" s="153"/>
      <c r="AP24" s="153"/>
      <c r="AQ24" s="44">
        <f>AQ22+AQ23</f>
        <v>51</v>
      </c>
      <c r="AT24" s="9"/>
      <c r="AU24" s="8"/>
      <c r="AV24" s="8"/>
      <c r="AW24" s="7"/>
      <c r="AX24" s="9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</row>
    <row r="25" spans="1:70" ht="15.75" customHeight="1" x14ac:dyDescent="0.25">
      <c r="S25" s="6"/>
      <c r="Z25" s="95"/>
      <c r="AA25" s="96"/>
      <c r="AB25" s="98" t="s">
        <v>85</v>
      </c>
      <c r="AC25" s="98"/>
      <c r="AD25" s="98"/>
      <c r="AE25" s="63">
        <v>268</v>
      </c>
      <c r="AF25" s="63">
        <v>60</v>
      </c>
      <c r="AG25" s="63">
        <v>37</v>
      </c>
      <c r="AH25" s="63">
        <v>7</v>
      </c>
      <c r="AI25" s="63">
        <v>372</v>
      </c>
      <c r="AK25" s="16"/>
      <c r="AL25" s="16"/>
      <c r="AM25" s="16"/>
      <c r="AN25" s="16"/>
      <c r="AO25" s="16"/>
      <c r="AP25" s="16"/>
      <c r="AQ25" s="16"/>
      <c r="AR25" s="16"/>
      <c r="AS25" s="58"/>
      <c r="AT25" s="17"/>
      <c r="AU25" s="144" t="s">
        <v>63</v>
      </c>
      <c r="AV25" s="145"/>
      <c r="AW25" s="146"/>
      <c r="AX25" s="9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</row>
    <row r="26" spans="1:70" ht="15.75" customHeight="1" x14ac:dyDescent="0.25">
      <c r="S26" s="6"/>
      <c r="Z26" s="95"/>
      <c r="AA26" s="96"/>
      <c r="AB26" s="98" t="s">
        <v>15</v>
      </c>
      <c r="AC26" s="98"/>
      <c r="AD26" s="98"/>
      <c r="AE26" s="63">
        <v>834</v>
      </c>
      <c r="AF26" s="63">
        <v>164</v>
      </c>
      <c r="AG26" s="63">
        <v>222</v>
      </c>
      <c r="AH26" s="63">
        <v>16</v>
      </c>
      <c r="AI26" s="63">
        <v>1236</v>
      </c>
      <c r="AK26" s="70"/>
      <c r="AL26" s="16"/>
      <c r="AM26" s="74" t="s">
        <v>88</v>
      </c>
      <c r="AN26" s="74"/>
      <c r="AO26" s="72">
        <v>1989</v>
      </c>
      <c r="AP26" s="18"/>
      <c r="AQ26" s="18"/>
      <c r="AR26" s="18"/>
      <c r="AS26" s="18"/>
      <c r="AT26" s="56"/>
      <c r="AU26" s="114" t="s">
        <v>32</v>
      </c>
      <c r="AV26" s="116">
        <f>AQ17+AN17+AM17+S17+AU63+AO28+AI26+AI31</f>
        <v>127575</v>
      </c>
      <c r="AW26" s="116"/>
      <c r="AX26" s="12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</row>
    <row r="27" spans="1:70" ht="15.75" customHeight="1" x14ac:dyDescent="0.25">
      <c r="S27" s="6"/>
      <c r="AK27" s="71"/>
      <c r="AL27" s="82"/>
      <c r="AM27" s="74" t="s">
        <v>89</v>
      </c>
      <c r="AN27" s="74"/>
      <c r="AO27" s="72">
        <v>1494</v>
      </c>
      <c r="AP27" s="69"/>
      <c r="AQ27" s="69"/>
      <c r="AR27" s="69"/>
      <c r="AS27" s="69"/>
      <c r="AT27" s="56"/>
      <c r="AU27" s="115"/>
      <c r="AV27" s="117"/>
      <c r="AW27" s="117"/>
      <c r="AX27" s="12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</row>
    <row r="28" spans="1:70" ht="15.75" customHeight="1" x14ac:dyDescent="0.25">
      <c r="S28" s="6"/>
      <c r="Z28" s="99" t="s">
        <v>103</v>
      </c>
      <c r="AA28" s="100"/>
      <c r="AB28" s="97" t="s">
        <v>104</v>
      </c>
      <c r="AC28" s="97"/>
      <c r="AD28" s="97"/>
      <c r="AE28" s="89" t="s">
        <v>81</v>
      </c>
      <c r="AF28" s="89" t="s">
        <v>82</v>
      </c>
      <c r="AG28" s="89" t="s">
        <v>79</v>
      </c>
      <c r="AH28" s="89" t="s">
        <v>102</v>
      </c>
      <c r="AI28" s="89" t="s">
        <v>15</v>
      </c>
      <c r="AK28" s="70"/>
      <c r="AL28" s="16"/>
      <c r="AM28" s="111" t="s">
        <v>90</v>
      </c>
      <c r="AN28" s="111"/>
      <c r="AO28" s="73">
        <f>AO26+AO27</f>
        <v>3483</v>
      </c>
      <c r="AP28" s="18"/>
      <c r="AQ28" s="18"/>
      <c r="AR28" s="18"/>
      <c r="AS28" s="18"/>
      <c r="AT28" s="57"/>
      <c r="AU28" s="75"/>
      <c r="AV28" s="75"/>
      <c r="AW28" s="76"/>
      <c r="AX28" s="9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</row>
    <row r="29" spans="1:70" ht="15.75" customHeight="1" x14ac:dyDescent="0.3">
      <c r="S29" s="6"/>
      <c r="Z29" s="99"/>
      <c r="AA29" s="100"/>
      <c r="AB29" s="98" t="s">
        <v>27</v>
      </c>
      <c r="AC29" s="98"/>
      <c r="AD29" s="98"/>
      <c r="AE29" s="63">
        <v>40</v>
      </c>
      <c r="AF29" s="63">
        <v>22</v>
      </c>
      <c r="AG29" s="63">
        <v>0</v>
      </c>
      <c r="AH29" s="63">
        <v>0</v>
      </c>
      <c r="AI29" s="63">
        <v>62</v>
      </c>
      <c r="AS29" s="18"/>
      <c r="AT29" s="62"/>
      <c r="AU29" s="77"/>
      <c r="AV29" s="78"/>
      <c r="AW29" s="78"/>
      <c r="AX29" s="12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 spans="1:70" ht="15.75" customHeight="1" x14ac:dyDescent="0.3">
      <c r="S30" s="6"/>
      <c r="Z30" s="99"/>
      <c r="AA30" s="100"/>
      <c r="AB30" s="98" t="s">
        <v>85</v>
      </c>
      <c r="AC30" s="98"/>
      <c r="AD30" s="98"/>
      <c r="AE30" s="63">
        <v>27</v>
      </c>
      <c r="AF30" s="63">
        <v>8</v>
      </c>
      <c r="AG30" s="63">
        <v>0</v>
      </c>
      <c r="AH30" s="63">
        <v>0</v>
      </c>
      <c r="AI30" s="63">
        <v>35</v>
      </c>
      <c r="AK30" s="101" t="s">
        <v>92</v>
      </c>
      <c r="AL30" s="101"/>
      <c r="AM30" s="101"/>
      <c r="AN30" s="101"/>
      <c r="AO30" s="101"/>
      <c r="AP30" s="101"/>
      <c r="AQ30" s="101"/>
      <c r="AR30" s="101"/>
      <c r="AS30" s="102"/>
      <c r="AT30" s="62"/>
      <c r="AU30" s="77"/>
      <c r="AV30" s="78"/>
      <c r="AW30" s="78"/>
      <c r="AX30" s="12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 spans="1:70" ht="15.75" customHeight="1" x14ac:dyDescent="0.25">
      <c r="S31" s="6"/>
      <c r="Z31" s="99"/>
      <c r="AA31" s="100"/>
      <c r="AB31" s="98" t="s">
        <v>15</v>
      </c>
      <c r="AC31" s="98"/>
      <c r="AD31" s="98"/>
      <c r="AE31" s="63">
        <v>67</v>
      </c>
      <c r="AF31" s="63">
        <v>30</v>
      </c>
      <c r="AG31" s="63">
        <v>0</v>
      </c>
      <c r="AH31" s="63">
        <v>0</v>
      </c>
      <c r="AI31" s="63">
        <v>97</v>
      </c>
      <c r="AS31" s="16"/>
      <c r="AT31" s="7"/>
      <c r="AU31" s="8"/>
      <c r="AV31" s="8"/>
      <c r="AW31" s="7"/>
      <c r="AX31" s="9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</row>
    <row r="32" spans="1:70" ht="15.75" customHeight="1" x14ac:dyDescent="0.25">
      <c r="S32" s="6"/>
      <c r="AK32" s="108" t="s">
        <v>77</v>
      </c>
      <c r="AL32" s="63"/>
      <c r="AM32" s="108" t="s">
        <v>78</v>
      </c>
      <c r="AN32" s="63" t="s">
        <v>79</v>
      </c>
      <c r="AO32" s="64">
        <v>31</v>
      </c>
      <c r="AP32" s="108" t="s">
        <v>80</v>
      </c>
      <c r="AQ32" s="108" t="s">
        <v>78</v>
      </c>
      <c r="AR32" s="63" t="s">
        <v>79</v>
      </c>
      <c r="AS32" s="64">
        <v>25</v>
      </c>
      <c r="AT32" s="9"/>
      <c r="AU32" s="10"/>
      <c r="AV32" s="10"/>
      <c r="AW32" s="9"/>
      <c r="AX32" s="9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</row>
    <row r="33" spans="19:70" ht="15.75" customHeight="1" x14ac:dyDescent="0.25">
      <c r="S33" s="6"/>
      <c r="AK33" s="108"/>
      <c r="AL33" s="63"/>
      <c r="AM33" s="108"/>
      <c r="AN33" s="63" t="s">
        <v>81</v>
      </c>
      <c r="AO33" s="64">
        <v>9</v>
      </c>
      <c r="AP33" s="108"/>
      <c r="AQ33" s="108"/>
      <c r="AR33" s="63" t="s">
        <v>81</v>
      </c>
      <c r="AS33" s="64">
        <f>4+1+1</f>
        <v>6</v>
      </c>
      <c r="AT33" s="9"/>
      <c r="AU33" s="10"/>
      <c r="AV33" s="10"/>
      <c r="AW33" s="9"/>
      <c r="AX33" s="9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</row>
    <row r="34" spans="19:70" ht="15.75" customHeight="1" x14ac:dyDescent="0.25">
      <c r="S34" s="6"/>
      <c r="AK34" s="108"/>
      <c r="AL34" s="63"/>
      <c r="AM34" s="108"/>
      <c r="AN34" s="63" t="s">
        <v>82</v>
      </c>
      <c r="AO34" s="64">
        <v>3</v>
      </c>
      <c r="AP34" s="108"/>
      <c r="AQ34" s="108"/>
      <c r="AR34" s="63" t="s">
        <v>82</v>
      </c>
      <c r="AS34" s="64">
        <v>0</v>
      </c>
      <c r="AT34" s="9"/>
      <c r="AU34" s="10"/>
      <c r="AV34" s="10"/>
      <c r="AW34" s="9"/>
      <c r="AX34" s="9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</row>
    <row r="35" spans="19:70" ht="15.75" customHeight="1" x14ac:dyDescent="0.25">
      <c r="S35" s="6"/>
      <c r="AK35" s="108"/>
      <c r="AL35" s="63"/>
      <c r="AM35" s="108"/>
      <c r="AN35" s="63" t="s">
        <v>83</v>
      </c>
      <c r="AO35" s="64">
        <v>0</v>
      </c>
      <c r="AP35" s="108"/>
      <c r="AQ35" s="108"/>
      <c r="AR35" s="63" t="s">
        <v>83</v>
      </c>
      <c r="AS35" s="64">
        <v>0</v>
      </c>
      <c r="AT35" s="9"/>
      <c r="AU35" s="10"/>
      <c r="AV35" s="10"/>
      <c r="AW35" s="9"/>
      <c r="AX35" s="9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</row>
    <row r="36" spans="19:70" ht="15.75" customHeight="1" x14ac:dyDescent="0.25">
      <c r="S36" s="6"/>
      <c r="Y36" s="18"/>
      <c r="Z36" s="18"/>
      <c r="AA36" s="18"/>
      <c r="AK36" s="108"/>
      <c r="AL36" s="63"/>
      <c r="AM36" s="108"/>
      <c r="AN36" s="63" t="s">
        <v>84</v>
      </c>
      <c r="AO36" s="64">
        <v>0</v>
      </c>
      <c r="AP36" s="108"/>
      <c r="AQ36" s="108"/>
      <c r="AR36" s="63" t="s">
        <v>84</v>
      </c>
      <c r="AS36" s="64">
        <v>0</v>
      </c>
      <c r="AT36" s="9"/>
      <c r="AU36" s="10"/>
      <c r="AV36" s="10"/>
      <c r="AW36" s="9"/>
      <c r="AX36" s="9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</row>
    <row r="37" spans="19:70" ht="15.75" customHeight="1" x14ac:dyDescent="0.25">
      <c r="S37" s="6"/>
      <c r="Y37" s="136"/>
      <c r="Z37" s="136"/>
      <c r="AA37" s="136"/>
      <c r="AK37" s="108"/>
      <c r="AL37" s="63"/>
      <c r="AM37" s="108" t="s">
        <v>85</v>
      </c>
      <c r="AN37" s="63" t="s">
        <v>79</v>
      </c>
      <c r="AO37" s="64">
        <v>16</v>
      </c>
      <c r="AP37" s="108"/>
      <c r="AQ37" s="108" t="s">
        <v>85</v>
      </c>
      <c r="AR37" s="63" t="s">
        <v>79</v>
      </c>
      <c r="AS37" s="64">
        <v>7</v>
      </c>
      <c r="AT37" s="9"/>
      <c r="AU37" s="10"/>
      <c r="AV37" s="10"/>
      <c r="AW37" s="9"/>
      <c r="AX37" s="9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</row>
    <row r="38" spans="19:70" ht="15.75" customHeight="1" x14ac:dyDescent="0.25">
      <c r="S38" s="6"/>
      <c r="Y38" s="83"/>
      <c r="Z38" s="84"/>
      <c r="AA38" s="85"/>
      <c r="AK38" s="108"/>
      <c r="AL38" s="63"/>
      <c r="AM38" s="108"/>
      <c r="AN38" s="63" t="s">
        <v>81</v>
      </c>
      <c r="AO38" s="64">
        <v>6</v>
      </c>
      <c r="AP38" s="108"/>
      <c r="AQ38" s="108"/>
      <c r="AR38" s="63" t="s">
        <v>81</v>
      </c>
      <c r="AS38" s="64">
        <f>3+1</f>
        <v>4</v>
      </c>
      <c r="AT38" s="9"/>
      <c r="AU38" s="10"/>
      <c r="AV38" s="10"/>
      <c r="AW38" s="9"/>
      <c r="AX38" s="9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</row>
    <row r="39" spans="19:70" ht="15.75" customHeight="1" x14ac:dyDescent="0.25">
      <c r="S39" s="6"/>
      <c r="Y39" s="83"/>
      <c r="Z39" s="84"/>
      <c r="AA39" s="86"/>
      <c r="AK39" s="108"/>
      <c r="AL39" s="63"/>
      <c r="AM39" s="108"/>
      <c r="AN39" s="63" t="s">
        <v>82</v>
      </c>
      <c r="AO39" s="64">
        <f>1</f>
        <v>1</v>
      </c>
      <c r="AP39" s="108"/>
      <c r="AQ39" s="108"/>
      <c r="AR39" s="63" t="s">
        <v>82</v>
      </c>
      <c r="AS39" s="64">
        <v>0</v>
      </c>
      <c r="AT39" s="9"/>
      <c r="AU39" s="10"/>
      <c r="AV39" s="10"/>
      <c r="AW39" s="9"/>
      <c r="AX39" s="9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</row>
    <row r="40" spans="19:70" ht="15.75" customHeight="1" x14ac:dyDescent="0.25">
      <c r="S40" s="6"/>
      <c r="Y40" s="83"/>
      <c r="Z40" s="84"/>
      <c r="AA40" s="86"/>
      <c r="AK40" s="108"/>
      <c r="AL40" s="63"/>
      <c r="AM40" s="108"/>
      <c r="AN40" s="63" t="s">
        <v>83</v>
      </c>
      <c r="AO40" s="64">
        <v>0</v>
      </c>
      <c r="AP40" s="108"/>
      <c r="AQ40" s="108"/>
      <c r="AR40" s="63" t="s">
        <v>83</v>
      </c>
      <c r="AS40" s="64">
        <v>0</v>
      </c>
      <c r="AT40" s="9"/>
      <c r="AU40" s="10"/>
      <c r="AV40" s="10"/>
      <c r="AW40" s="9"/>
      <c r="AX40" s="9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</row>
    <row r="41" spans="19:70" ht="15.75" customHeight="1" x14ac:dyDescent="0.25">
      <c r="S41" s="6"/>
      <c r="Y41" s="83"/>
      <c r="Z41" s="84"/>
      <c r="AA41" s="86"/>
      <c r="AK41" s="108"/>
      <c r="AL41" s="63"/>
      <c r="AM41" s="108"/>
      <c r="AN41" s="63" t="s">
        <v>84</v>
      </c>
      <c r="AO41" s="64">
        <v>0</v>
      </c>
      <c r="AP41" s="108"/>
      <c r="AQ41" s="108"/>
      <c r="AR41" s="63" t="s">
        <v>84</v>
      </c>
      <c r="AS41" s="64">
        <v>0</v>
      </c>
      <c r="AT41" s="9"/>
      <c r="AU41" s="10"/>
      <c r="AV41" s="10"/>
      <c r="AW41" s="9"/>
      <c r="AX41" s="9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</row>
    <row r="42" spans="19:70" ht="15.75" customHeight="1" x14ac:dyDescent="0.25">
      <c r="S42" s="6"/>
      <c r="Y42" s="83"/>
      <c r="Z42" s="84"/>
      <c r="AA42" s="86"/>
      <c r="AK42" s="65"/>
      <c r="AL42" s="65"/>
      <c r="AM42" s="65"/>
      <c r="AN42" s="65"/>
      <c r="AO42" s="65"/>
      <c r="AP42" s="65"/>
      <c r="AQ42" s="65"/>
      <c r="AR42" s="65"/>
      <c r="AS42" s="65"/>
      <c r="AT42" s="9"/>
      <c r="AU42" s="10"/>
      <c r="AV42" s="10"/>
      <c r="AW42" s="9"/>
      <c r="AX42" s="9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</row>
    <row r="43" spans="19:70" ht="15.75" customHeight="1" x14ac:dyDescent="0.25">
      <c r="S43" s="6"/>
      <c r="Y43" s="83"/>
      <c r="Z43" s="84"/>
      <c r="AA43" s="86"/>
      <c r="AK43" s="110" t="s">
        <v>86</v>
      </c>
      <c r="AL43" s="40"/>
      <c r="AM43" s="108" t="s">
        <v>78</v>
      </c>
      <c r="AN43" s="63" t="s">
        <v>79</v>
      </c>
      <c r="AO43" s="64">
        <f>2+2</f>
        <v>4</v>
      </c>
      <c r="AP43" s="110" t="s">
        <v>87</v>
      </c>
      <c r="AQ43" s="108" t="s">
        <v>78</v>
      </c>
      <c r="AR43" s="63" t="s">
        <v>79</v>
      </c>
      <c r="AS43" s="64">
        <v>17</v>
      </c>
      <c r="AT43" s="9"/>
      <c r="AU43" s="10"/>
      <c r="AV43" s="10"/>
      <c r="AW43" s="9"/>
      <c r="AX43" s="9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</row>
    <row r="44" spans="19:70" ht="15.75" customHeight="1" x14ac:dyDescent="0.25">
      <c r="S44" s="6"/>
      <c r="Y44" s="83"/>
      <c r="Z44" s="84"/>
      <c r="AA44" s="86"/>
      <c r="AK44" s="108"/>
      <c r="AL44" s="63"/>
      <c r="AM44" s="108"/>
      <c r="AN44" s="63" t="s">
        <v>81</v>
      </c>
      <c r="AO44" s="64">
        <v>4</v>
      </c>
      <c r="AP44" s="108"/>
      <c r="AQ44" s="108"/>
      <c r="AR44" s="63" t="s">
        <v>81</v>
      </c>
      <c r="AS44" s="64">
        <v>3</v>
      </c>
      <c r="AT44" s="9"/>
      <c r="AU44" s="10"/>
      <c r="AV44" s="10"/>
      <c r="AW44" s="9"/>
      <c r="AX44" s="9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</row>
    <row r="45" spans="19:70" ht="15.75" customHeight="1" x14ac:dyDescent="0.25">
      <c r="S45" s="6"/>
      <c r="Y45" s="18"/>
      <c r="Z45" s="18"/>
      <c r="AA45" s="18"/>
      <c r="AK45" s="108"/>
      <c r="AL45" s="63"/>
      <c r="AM45" s="108"/>
      <c r="AN45" s="63" t="s">
        <v>82</v>
      </c>
      <c r="AO45" s="64">
        <v>0</v>
      </c>
      <c r="AP45" s="108"/>
      <c r="AQ45" s="108"/>
      <c r="AR45" s="63" t="s">
        <v>82</v>
      </c>
      <c r="AS45" s="64">
        <v>1</v>
      </c>
      <c r="AT45" s="9"/>
      <c r="AU45" s="10"/>
      <c r="AV45" s="10"/>
      <c r="AW45" s="9"/>
      <c r="AX45" s="9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</row>
    <row r="46" spans="19:70" ht="15.75" customHeight="1" x14ac:dyDescent="0.25">
      <c r="S46" s="6"/>
      <c r="AK46" s="108"/>
      <c r="AL46" s="63"/>
      <c r="AM46" s="108"/>
      <c r="AN46" s="63" t="s">
        <v>83</v>
      </c>
      <c r="AO46" s="64">
        <v>0</v>
      </c>
      <c r="AP46" s="108"/>
      <c r="AQ46" s="108"/>
      <c r="AR46" s="63" t="s">
        <v>83</v>
      </c>
      <c r="AS46" s="64">
        <v>0</v>
      </c>
      <c r="AT46" s="9"/>
      <c r="AU46" s="10"/>
      <c r="AV46" s="10"/>
      <c r="AW46" s="9"/>
      <c r="AX46" s="9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</row>
    <row r="47" spans="19:70" ht="15.75" customHeight="1" x14ac:dyDescent="0.25">
      <c r="S47" s="6"/>
      <c r="AK47" s="108"/>
      <c r="AL47" s="63"/>
      <c r="AM47" s="108"/>
      <c r="AN47" s="63" t="s">
        <v>84</v>
      </c>
      <c r="AO47" s="64">
        <v>0</v>
      </c>
      <c r="AP47" s="108"/>
      <c r="AQ47" s="108"/>
      <c r="AR47" s="63" t="s">
        <v>84</v>
      </c>
      <c r="AS47" s="64">
        <v>0</v>
      </c>
      <c r="AT47" s="9"/>
      <c r="AU47" s="10"/>
      <c r="AV47" s="10"/>
      <c r="AW47" s="9"/>
      <c r="AX47" s="9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</row>
    <row r="48" spans="19:70" ht="15.75" customHeight="1" x14ac:dyDescent="0.25">
      <c r="S48" s="6"/>
      <c r="AK48" s="108"/>
      <c r="AL48" s="63"/>
      <c r="AM48" s="108" t="s">
        <v>85</v>
      </c>
      <c r="AN48" s="63" t="s">
        <v>79</v>
      </c>
      <c r="AO48" s="64">
        <v>0</v>
      </c>
      <c r="AP48" s="108"/>
      <c r="AQ48" s="108" t="s">
        <v>85</v>
      </c>
      <c r="AR48" s="63" t="s">
        <v>79</v>
      </c>
      <c r="AS48" s="64">
        <v>0</v>
      </c>
      <c r="AT48" s="9"/>
      <c r="AU48" s="10"/>
      <c r="AV48" s="10"/>
      <c r="AW48" s="9"/>
      <c r="AX48" s="9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</row>
    <row r="49" spans="19:70" ht="15.75" customHeight="1" x14ac:dyDescent="0.25">
      <c r="S49" s="6"/>
      <c r="AK49" s="108"/>
      <c r="AL49" s="63"/>
      <c r="AM49" s="108"/>
      <c r="AN49" s="63" t="s">
        <v>81</v>
      </c>
      <c r="AO49" s="64">
        <v>0</v>
      </c>
      <c r="AP49" s="108"/>
      <c r="AQ49" s="108"/>
      <c r="AR49" s="63" t="s">
        <v>81</v>
      </c>
      <c r="AS49" s="64">
        <v>0</v>
      </c>
      <c r="AT49" s="9"/>
      <c r="AU49" s="10"/>
      <c r="AV49" s="10"/>
      <c r="AW49" s="9"/>
      <c r="AX49" s="9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</row>
    <row r="50" spans="19:70" ht="15.75" customHeight="1" x14ac:dyDescent="0.25">
      <c r="S50" s="6"/>
      <c r="AK50" s="108"/>
      <c r="AL50" s="63"/>
      <c r="AM50" s="108"/>
      <c r="AN50" s="63" t="s">
        <v>82</v>
      </c>
      <c r="AO50" s="64">
        <v>0</v>
      </c>
      <c r="AP50" s="108"/>
      <c r="AQ50" s="108"/>
      <c r="AR50" s="63" t="s">
        <v>82</v>
      </c>
      <c r="AS50" s="64">
        <v>0</v>
      </c>
      <c r="AT50" s="9"/>
      <c r="AU50" s="10"/>
      <c r="AV50" s="10"/>
      <c r="AW50" s="9"/>
      <c r="AX50" s="9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</row>
    <row r="51" spans="19:70" ht="15.75" customHeight="1" x14ac:dyDescent="0.25">
      <c r="S51" s="6"/>
      <c r="AK51" s="108"/>
      <c r="AL51" s="63"/>
      <c r="AM51" s="108"/>
      <c r="AN51" s="63" t="s">
        <v>83</v>
      </c>
      <c r="AO51" s="64">
        <v>0</v>
      </c>
      <c r="AP51" s="108"/>
      <c r="AQ51" s="108"/>
      <c r="AR51" s="63" t="s">
        <v>83</v>
      </c>
      <c r="AS51" s="64">
        <v>0</v>
      </c>
      <c r="AT51" s="9"/>
      <c r="AU51" s="10"/>
      <c r="AV51" s="10"/>
      <c r="AW51" s="9"/>
      <c r="AX51" s="9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 spans="19:70" ht="15.75" customHeight="1" x14ac:dyDescent="0.25">
      <c r="S52" s="6"/>
      <c r="AK52" s="108"/>
      <c r="AL52" s="63"/>
      <c r="AM52" s="108"/>
      <c r="AN52" s="63" t="s">
        <v>84</v>
      </c>
      <c r="AO52" s="64">
        <v>0</v>
      </c>
      <c r="AP52" s="108"/>
      <c r="AQ52" s="108"/>
      <c r="AR52" s="63" t="s">
        <v>84</v>
      </c>
      <c r="AS52" s="64">
        <v>0</v>
      </c>
      <c r="AT52" s="9"/>
      <c r="AU52" s="10"/>
      <c r="AV52" s="10"/>
      <c r="AW52" s="9"/>
      <c r="AX52" s="9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</row>
    <row r="53" spans="19:70" ht="15.75" customHeight="1" x14ac:dyDescent="0.25">
      <c r="S53" s="6"/>
      <c r="AT53" s="9"/>
      <c r="AU53" s="10"/>
      <c r="AV53" s="10"/>
      <c r="AW53" s="9"/>
      <c r="AX53" s="9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</row>
    <row r="54" spans="19:70" ht="15.75" customHeight="1" x14ac:dyDescent="0.25">
      <c r="S54" s="6"/>
      <c r="AT54" s="9"/>
      <c r="AU54" s="10"/>
      <c r="AV54" s="10"/>
      <c r="AW54" s="9"/>
      <c r="AX54" s="9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</row>
    <row r="55" spans="19:70" ht="15.75" customHeight="1" x14ac:dyDescent="0.25">
      <c r="S55" s="6"/>
      <c r="AT55" s="9"/>
      <c r="AU55" s="10"/>
      <c r="AV55" s="10"/>
      <c r="AW55" s="9"/>
      <c r="AX55" s="9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</row>
    <row r="56" spans="19:70" ht="15.75" customHeight="1" x14ac:dyDescent="0.25">
      <c r="S56" s="6"/>
      <c r="AN56" s="103" t="s">
        <v>78</v>
      </c>
      <c r="AO56" s="48" t="s">
        <v>79</v>
      </c>
      <c r="AP56" s="66">
        <f>AO32+AS32+AO43+AS43</f>
        <v>77</v>
      </c>
      <c r="AQ56" s="104">
        <f>AP56+AP57+AP58++AP59+AP60</f>
        <v>103</v>
      </c>
      <c r="AR56" s="107">
        <f>AQ56/(AQ56+AQ61)</f>
        <v>0.75182481751824815</v>
      </c>
      <c r="AT56" s="9"/>
      <c r="AU56" s="10"/>
      <c r="AV56" s="10"/>
      <c r="AW56" s="9"/>
      <c r="AX56" s="9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</row>
    <row r="57" spans="19:70" ht="15.75" customHeight="1" x14ac:dyDescent="0.25">
      <c r="S57" s="6"/>
      <c r="AN57" s="103"/>
      <c r="AO57" s="48" t="s">
        <v>81</v>
      </c>
      <c r="AP57" s="66">
        <f t="shared" ref="AP57:AP65" si="7">AO33+AS33+AO44+AS44</f>
        <v>22</v>
      </c>
      <c r="AQ57" s="105"/>
      <c r="AR57" s="107"/>
      <c r="AT57" s="67"/>
      <c r="AU57" s="49"/>
      <c r="AV57" s="49"/>
      <c r="AW57" s="9"/>
      <c r="AX57" s="9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</row>
    <row r="58" spans="19:70" ht="15.75" customHeight="1" x14ac:dyDescent="0.25">
      <c r="S58" s="6"/>
      <c r="AN58" s="103"/>
      <c r="AO58" s="48" t="s">
        <v>82</v>
      </c>
      <c r="AP58" s="66">
        <f t="shared" si="7"/>
        <v>4</v>
      </c>
      <c r="AQ58" s="105"/>
      <c r="AR58" s="107"/>
      <c r="AT58" s="48" t="s">
        <v>79</v>
      </c>
      <c r="AU58" s="50">
        <f>AP56+AP61</f>
        <v>100</v>
      </c>
      <c r="AV58" s="51">
        <f>AU58/AU63</f>
        <v>0.72992700729927007</v>
      </c>
      <c r="AW58" s="12"/>
      <c r="AX58" s="9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</row>
    <row r="59" spans="19:70" ht="15.75" customHeight="1" x14ac:dyDescent="0.25">
      <c r="S59" s="6"/>
      <c r="AN59" s="103"/>
      <c r="AO59" s="48" t="s">
        <v>83</v>
      </c>
      <c r="AP59" s="66">
        <f t="shared" si="7"/>
        <v>0</v>
      </c>
      <c r="AQ59" s="105"/>
      <c r="AR59" s="107"/>
      <c r="AT59" s="48" t="s">
        <v>81</v>
      </c>
      <c r="AU59" s="50">
        <f>AP57+AP62</f>
        <v>32</v>
      </c>
      <c r="AV59" s="51">
        <f>AU59/AU63</f>
        <v>0.23357664233576642</v>
      </c>
      <c r="AW59" s="12"/>
      <c r="AX59" s="9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</row>
    <row r="60" spans="19:70" ht="15.75" customHeight="1" x14ac:dyDescent="0.25">
      <c r="S60" s="6"/>
      <c r="AN60" s="103"/>
      <c r="AO60" s="48" t="s">
        <v>84</v>
      </c>
      <c r="AP60" s="66">
        <f t="shared" si="7"/>
        <v>0</v>
      </c>
      <c r="AQ60" s="106"/>
      <c r="AR60" s="107"/>
      <c r="AT60" s="48" t="s">
        <v>82</v>
      </c>
      <c r="AU60" s="50">
        <f>AP58+AP63</f>
        <v>5</v>
      </c>
      <c r="AV60" s="51">
        <f>AU60/AU63</f>
        <v>3.6496350364963501E-2</v>
      </c>
      <c r="AW60" s="12"/>
      <c r="AX60" s="9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</row>
    <row r="61" spans="19:70" ht="15.75" customHeight="1" x14ac:dyDescent="0.25">
      <c r="S61" s="6"/>
      <c r="AN61" s="103" t="s">
        <v>85</v>
      </c>
      <c r="AO61" s="48" t="s">
        <v>79</v>
      </c>
      <c r="AP61" s="66">
        <f t="shared" si="7"/>
        <v>23</v>
      </c>
      <c r="AQ61" s="104">
        <f>AP61+AP62+AP63+AP64+AP65</f>
        <v>34</v>
      </c>
      <c r="AR61" s="107">
        <f>AQ61/(AQ61+AQ56)</f>
        <v>0.24817518248175183</v>
      </c>
      <c r="AT61" s="48" t="s">
        <v>83</v>
      </c>
      <c r="AU61" s="50">
        <f>AP59+AP64</f>
        <v>0</v>
      </c>
      <c r="AV61" s="51">
        <f>AU61/AU63</f>
        <v>0</v>
      </c>
      <c r="AW61" s="12"/>
      <c r="AX61" s="9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</row>
    <row r="62" spans="19:70" ht="15.75" customHeight="1" x14ac:dyDescent="0.25">
      <c r="S62" s="6"/>
      <c r="AN62" s="103"/>
      <c r="AO62" s="48" t="s">
        <v>81</v>
      </c>
      <c r="AP62" s="66">
        <f t="shared" si="7"/>
        <v>10</v>
      </c>
      <c r="AQ62" s="105"/>
      <c r="AR62" s="107"/>
      <c r="AT62" s="48" t="s">
        <v>84</v>
      </c>
      <c r="AU62" s="50">
        <f>AP60+AP65</f>
        <v>0</v>
      </c>
      <c r="AV62" s="51">
        <f>AU62/AU63</f>
        <v>0</v>
      </c>
      <c r="AW62" s="12"/>
      <c r="AX62" s="9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</row>
    <row r="63" spans="19:70" ht="15.75" customHeight="1" x14ac:dyDescent="0.25">
      <c r="S63" s="6"/>
      <c r="AN63" s="103"/>
      <c r="AO63" s="48" t="s">
        <v>82</v>
      </c>
      <c r="AP63" s="66">
        <f t="shared" si="7"/>
        <v>1</v>
      </c>
      <c r="AQ63" s="105"/>
      <c r="AR63" s="107"/>
      <c r="AT63" s="68" t="s">
        <v>15</v>
      </c>
      <c r="AU63" s="53">
        <f>AU58+AU59+AU60+AU61+AU62</f>
        <v>137</v>
      </c>
      <c r="AV63" s="52"/>
      <c r="AW63" s="9"/>
      <c r="AX63" s="9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</row>
    <row r="64" spans="19:70" ht="15.75" customHeight="1" x14ac:dyDescent="0.25">
      <c r="S64" s="6"/>
      <c r="AN64" s="103"/>
      <c r="AO64" s="48" t="s">
        <v>83</v>
      </c>
      <c r="AP64" s="66">
        <f t="shared" si="7"/>
        <v>0</v>
      </c>
      <c r="AQ64" s="105"/>
      <c r="AR64" s="107"/>
      <c r="AT64" s="7"/>
      <c r="AU64" s="8"/>
      <c r="AV64" s="10"/>
      <c r="AW64" s="9"/>
      <c r="AX64" s="9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</row>
    <row r="65" spans="19:70" ht="15.75" customHeight="1" x14ac:dyDescent="0.25">
      <c r="S65" s="6"/>
      <c r="AN65" s="103"/>
      <c r="AO65" s="48" t="s">
        <v>84</v>
      </c>
      <c r="AP65" s="66">
        <f t="shared" si="7"/>
        <v>0</v>
      </c>
      <c r="AQ65" s="106"/>
      <c r="AR65" s="107"/>
      <c r="AT65" s="9"/>
      <c r="AU65" s="10"/>
      <c r="AV65" s="10"/>
      <c r="AW65" s="9"/>
      <c r="AX65" s="9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</row>
    <row r="66" spans="19:70" ht="15.75" customHeight="1" x14ac:dyDescent="0.25">
      <c r="S66" s="6"/>
      <c r="AT66" s="9"/>
      <c r="AU66" s="10"/>
      <c r="AV66" s="10"/>
      <c r="AW66" s="9"/>
      <c r="AX66" s="9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</row>
    <row r="67" spans="19:70" ht="15.75" customHeight="1" x14ac:dyDescent="0.25">
      <c r="S67" s="6"/>
      <c r="AT67" s="9"/>
      <c r="AU67" s="10"/>
      <c r="AV67" s="10"/>
      <c r="AW67" s="9"/>
      <c r="AX67" s="9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</row>
    <row r="68" spans="19:70" ht="15.75" customHeight="1" x14ac:dyDescent="0.25">
      <c r="S68" s="6"/>
      <c r="AT68" s="9"/>
      <c r="AU68" s="10"/>
      <c r="AV68" s="10"/>
      <c r="AW68" s="9"/>
      <c r="AX68" s="9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</row>
    <row r="69" spans="19:70" ht="15.75" customHeight="1" x14ac:dyDescent="0.25">
      <c r="S69" s="6"/>
      <c r="AT69" s="9"/>
      <c r="AU69" s="10"/>
      <c r="AV69" s="10"/>
      <c r="AW69" s="9"/>
      <c r="AX69" s="9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</row>
    <row r="70" spans="19:70" ht="15.75" customHeight="1" x14ac:dyDescent="0.25">
      <c r="S70" s="6"/>
      <c r="AT70" s="9"/>
      <c r="AU70" s="10"/>
      <c r="AV70" s="10"/>
      <c r="AW70" s="9"/>
      <c r="AX70" s="9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</row>
    <row r="71" spans="19:70" ht="15.75" customHeight="1" x14ac:dyDescent="0.25">
      <c r="S71" s="6"/>
      <c r="AT71" s="9"/>
      <c r="AU71" s="10"/>
      <c r="AV71" s="10"/>
      <c r="AW71" s="9"/>
      <c r="AX71" s="9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</row>
    <row r="72" spans="19:70" ht="15.75" customHeight="1" x14ac:dyDescent="0.25">
      <c r="S72" s="6"/>
      <c r="AT72" s="9"/>
      <c r="AU72" s="10"/>
      <c r="AV72" s="10"/>
      <c r="AW72" s="9"/>
      <c r="AX72" s="9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</row>
    <row r="73" spans="19:70" ht="15.75" customHeight="1" x14ac:dyDescent="0.25">
      <c r="S73" s="6"/>
      <c r="AT73" s="9"/>
      <c r="AU73" s="10"/>
      <c r="AV73" s="10"/>
      <c r="AW73" s="9"/>
      <c r="AX73" s="9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</row>
    <row r="74" spans="19:70" ht="15.75" customHeight="1" x14ac:dyDescent="0.25">
      <c r="S74" s="6"/>
      <c r="AT74" s="9"/>
      <c r="AU74" s="10"/>
      <c r="AV74" s="10"/>
      <c r="AW74" s="9"/>
      <c r="AX74" s="9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</row>
    <row r="75" spans="19:70" ht="15.75" customHeight="1" x14ac:dyDescent="0.25">
      <c r="S75" s="6"/>
      <c r="AT75" s="9"/>
      <c r="AU75" s="10"/>
      <c r="AV75" s="10"/>
      <c r="AW75" s="9"/>
      <c r="AX75" s="9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</row>
    <row r="76" spans="19:70" ht="15.75" customHeight="1" x14ac:dyDescent="0.25">
      <c r="S76" s="6"/>
      <c r="AT76" s="9"/>
      <c r="AU76" s="10"/>
      <c r="AV76" s="10"/>
      <c r="AW76" s="9"/>
      <c r="AX76" s="9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</row>
    <row r="77" spans="19:70" ht="15.75" customHeight="1" x14ac:dyDescent="0.25">
      <c r="S77" s="6"/>
      <c r="AT77" s="9"/>
      <c r="AU77" s="10"/>
      <c r="AV77" s="10"/>
      <c r="AW77" s="9"/>
      <c r="AX77" s="9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</row>
    <row r="78" spans="19:70" ht="15.75" customHeight="1" x14ac:dyDescent="0.25">
      <c r="S78" s="6"/>
      <c r="AT78" s="9"/>
      <c r="AU78" s="10"/>
      <c r="AV78" s="10"/>
      <c r="AW78" s="9"/>
      <c r="AX78" s="9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</row>
    <row r="79" spans="19:70" ht="15.75" customHeight="1" x14ac:dyDescent="0.25">
      <c r="S79" s="6"/>
      <c r="AT79" s="9"/>
      <c r="AU79" s="10"/>
      <c r="AV79" s="10"/>
      <c r="AW79" s="9"/>
      <c r="AX79" s="9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</row>
    <row r="80" spans="19:70" ht="15.75" customHeight="1" x14ac:dyDescent="0.25">
      <c r="S80" s="6"/>
      <c r="AT80" s="9"/>
      <c r="AU80" s="10"/>
      <c r="AV80" s="10"/>
      <c r="AW80" s="9"/>
      <c r="AX80" s="9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</row>
    <row r="81" spans="19:70" ht="15.75" customHeight="1" x14ac:dyDescent="0.25">
      <c r="S81" s="6"/>
      <c r="AT81" s="9"/>
      <c r="AU81" s="10"/>
      <c r="AV81" s="10"/>
      <c r="AW81" s="9"/>
      <c r="AX81" s="9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</row>
    <row r="82" spans="19:70" ht="15.75" customHeight="1" x14ac:dyDescent="0.25">
      <c r="S82" s="6"/>
      <c r="AT82" s="9"/>
      <c r="AU82" s="10"/>
      <c r="AV82" s="10"/>
      <c r="AW82" s="9"/>
      <c r="AX82" s="9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</row>
    <row r="83" spans="19:70" ht="15.75" customHeight="1" x14ac:dyDescent="0.25">
      <c r="S83" s="6"/>
      <c r="AT83" s="9"/>
      <c r="AU83" s="10"/>
      <c r="AV83" s="10"/>
      <c r="AW83" s="9"/>
      <c r="AX83" s="9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</row>
    <row r="84" spans="19:70" ht="15.75" customHeight="1" x14ac:dyDescent="0.25">
      <c r="S84" s="6"/>
      <c r="AT84" s="9"/>
      <c r="AU84" s="10"/>
      <c r="AV84" s="10"/>
      <c r="AW84" s="9"/>
      <c r="AX84" s="9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</row>
    <row r="85" spans="19:70" ht="15.75" customHeight="1" x14ac:dyDescent="0.25">
      <c r="S85" s="6"/>
      <c r="AT85" s="9"/>
      <c r="AU85" s="10"/>
      <c r="AV85" s="10"/>
      <c r="AW85" s="9"/>
      <c r="AX85" s="9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</row>
    <row r="86" spans="19:70" ht="15.75" customHeight="1" x14ac:dyDescent="0.25">
      <c r="S86" s="6"/>
      <c r="AT86" s="9"/>
      <c r="AU86" s="10"/>
      <c r="AV86" s="10"/>
      <c r="AW86" s="9"/>
      <c r="AX86" s="9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</row>
    <row r="87" spans="19:70" ht="15.75" customHeight="1" x14ac:dyDescent="0.25">
      <c r="S87" s="6"/>
      <c r="AT87" s="9"/>
      <c r="AU87" s="10"/>
      <c r="AV87" s="10"/>
      <c r="AW87" s="9"/>
      <c r="AX87" s="9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</row>
    <row r="88" spans="19:70" ht="15.75" customHeight="1" x14ac:dyDescent="0.25">
      <c r="S88" s="6"/>
      <c r="AT88" s="9"/>
      <c r="AU88" s="10"/>
      <c r="AV88" s="10"/>
      <c r="AW88" s="9"/>
      <c r="AX88" s="9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</row>
    <row r="89" spans="19:70" ht="15.75" customHeight="1" x14ac:dyDescent="0.25">
      <c r="S89" s="6"/>
      <c r="AT89" s="9"/>
      <c r="AU89" s="10"/>
      <c r="AV89" s="10"/>
      <c r="AW89" s="9"/>
      <c r="AX89" s="9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</row>
    <row r="90" spans="19:70" ht="15.75" customHeight="1" x14ac:dyDescent="0.25">
      <c r="S90" s="6"/>
      <c r="AT90" s="9"/>
      <c r="AU90" s="10"/>
      <c r="AV90" s="10"/>
      <c r="AW90" s="9"/>
      <c r="AX90" s="9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</row>
    <row r="91" spans="19:70" ht="15.75" customHeight="1" x14ac:dyDescent="0.25">
      <c r="S91" s="6"/>
      <c r="AT91" s="9"/>
      <c r="AU91" s="10"/>
      <c r="AV91" s="10"/>
      <c r="AW91" s="9"/>
      <c r="AX91" s="9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</row>
    <row r="92" spans="19:70" ht="15.75" customHeight="1" x14ac:dyDescent="0.25">
      <c r="S92" s="6"/>
      <c r="AT92" s="9"/>
      <c r="AU92" s="10"/>
      <c r="AV92" s="10"/>
      <c r="AW92" s="9"/>
      <c r="AX92" s="9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</row>
    <row r="93" spans="19:70" ht="15.75" customHeight="1" x14ac:dyDescent="0.25">
      <c r="S93" s="6"/>
      <c r="AT93" s="9"/>
      <c r="AU93" s="10"/>
      <c r="AV93" s="10"/>
      <c r="AW93" s="9"/>
      <c r="AX93" s="9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</row>
    <row r="94" spans="19:70" ht="15.75" customHeight="1" x14ac:dyDescent="0.25">
      <c r="S94" s="6"/>
      <c r="AT94" s="9"/>
      <c r="AU94" s="10"/>
      <c r="AV94" s="10"/>
      <c r="AW94" s="9"/>
      <c r="AX94" s="9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</row>
    <row r="95" spans="19:70" ht="15.75" customHeight="1" x14ac:dyDescent="0.25">
      <c r="S95" s="6"/>
      <c r="AT95" s="9"/>
      <c r="AU95" s="10"/>
      <c r="AV95" s="10"/>
      <c r="AW95" s="9"/>
      <c r="AX95" s="9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</row>
    <row r="96" spans="19:70" ht="15.75" customHeight="1" x14ac:dyDescent="0.25">
      <c r="S96" s="6"/>
      <c r="AT96" s="9"/>
      <c r="AU96" s="10"/>
      <c r="AV96" s="10"/>
      <c r="AW96" s="9"/>
      <c r="AX96" s="9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</row>
    <row r="97" spans="19:70" ht="15.75" customHeight="1" x14ac:dyDescent="0.25">
      <c r="S97" s="6"/>
      <c r="AT97" s="9"/>
      <c r="AU97" s="10"/>
      <c r="AV97" s="10"/>
      <c r="AW97" s="9"/>
      <c r="AX97" s="9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</row>
    <row r="98" spans="19:70" ht="15.75" customHeight="1" x14ac:dyDescent="0.25">
      <c r="S98" s="6"/>
      <c r="AT98" s="9"/>
      <c r="AU98" s="10"/>
      <c r="AV98" s="10"/>
      <c r="AW98" s="9"/>
      <c r="AX98" s="9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</row>
    <row r="99" spans="19:70" ht="15.75" customHeight="1" x14ac:dyDescent="0.25">
      <c r="S99" s="6"/>
      <c r="AT99" s="9"/>
      <c r="AU99" s="10"/>
      <c r="AV99" s="10"/>
      <c r="AW99" s="9"/>
      <c r="AX99" s="9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</row>
    <row r="100" spans="19:70" ht="15.75" customHeight="1" x14ac:dyDescent="0.25">
      <c r="S100" s="6"/>
      <c r="AT100" s="9"/>
      <c r="AU100" s="10"/>
      <c r="AV100" s="10"/>
      <c r="AW100" s="9"/>
      <c r="AX100" s="9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</row>
    <row r="101" spans="19:70" ht="15.75" customHeight="1" x14ac:dyDescent="0.25">
      <c r="S101" s="6"/>
      <c r="AT101" s="9"/>
      <c r="AU101" s="10"/>
      <c r="AV101" s="10"/>
      <c r="AW101" s="9"/>
      <c r="AX101" s="9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</row>
    <row r="102" spans="19:70" ht="15.75" customHeight="1" x14ac:dyDescent="0.25">
      <c r="S102" s="6"/>
      <c r="AT102" s="9"/>
      <c r="AU102" s="10"/>
      <c r="AV102" s="10"/>
      <c r="AW102" s="9"/>
      <c r="AX102" s="9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</row>
    <row r="103" spans="19:70" ht="15.75" customHeight="1" x14ac:dyDescent="0.25">
      <c r="S103" s="6"/>
      <c r="AT103" s="9"/>
      <c r="AU103" s="10"/>
      <c r="AV103" s="10"/>
      <c r="AW103" s="9"/>
      <c r="AX103" s="9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</row>
    <row r="104" spans="19:70" ht="15.75" customHeight="1" x14ac:dyDescent="0.25">
      <c r="S104" s="6"/>
      <c r="AT104" s="9"/>
      <c r="AU104" s="10"/>
      <c r="AV104" s="10"/>
      <c r="AW104" s="9"/>
      <c r="AX104" s="9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</row>
    <row r="105" spans="19:70" ht="15.75" customHeight="1" x14ac:dyDescent="0.25">
      <c r="S105" s="6"/>
      <c r="AT105" s="9"/>
      <c r="AU105" s="10"/>
      <c r="AV105" s="10"/>
      <c r="AW105" s="9"/>
      <c r="AX105" s="9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</row>
    <row r="106" spans="19:70" ht="15.75" customHeight="1" x14ac:dyDescent="0.25">
      <c r="S106" s="6"/>
      <c r="AT106" s="9"/>
      <c r="AU106" s="10"/>
      <c r="AV106" s="10"/>
      <c r="AW106" s="9"/>
      <c r="AX106" s="9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</row>
    <row r="107" spans="19:70" ht="15.75" customHeight="1" x14ac:dyDescent="0.25">
      <c r="S107" s="6"/>
      <c r="AT107" s="9"/>
      <c r="AU107" s="10"/>
      <c r="AV107" s="10"/>
      <c r="AW107" s="9"/>
      <c r="AX107" s="9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</row>
    <row r="108" spans="19:70" ht="15.75" customHeight="1" x14ac:dyDescent="0.25">
      <c r="S108" s="6"/>
      <c r="AT108" s="9"/>
      <c r="AU108" s="10"/>
      <c r="AV108" s="10"/>
      <c r="AW108" s="9"/>
      <c r="AX108" s="9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</row>
    <row r="109" spans="19:70" ht="15.75" customHeight="1" x14ac:dyDescent="0.25">
      <c r="S109" s="6"/>
      <c r="AT109" s="9"/>
      <c r="AU109" s="10"/>
      <c r="AV109" s="10"/>
      <c r="AW109" s="9"/>
      <c r="AX109" s="9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</row>
    <row r="110" spans="19:70" ht="15.75" customHeight="1" x14ac:dyDescent="0.25">
      <c r="S110" s="6"/>
      <c r="AT110" s="9"/>
      <c r="AU110" s="10"/>
      <c r="AV110" s="10"/>
      <c r="AW110" s="9"/>
      <c r="AX110" s="9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</row>
    <row r="111" spans="19:70" ht="15.75" customHeight="1" x14ac:dyDescent="0.25">
      <c r="S111" s="6"/>
      <c r="AT111" s="9"/>
      <c r="AU111" s="10"/>
      <c r="AV111" s="10"/>
      <c r="AW111" s="9"/>
      <c r="AX111" s="9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</row>
    <row r="112" spans="19:70" ht="15.75" customHeight="1" x14ac:dyDescent="0.25">
      <c r="S112" s="6"/>
      <c r="AT112" s="9"/>
      <c r="AU112" s="10"/>
      <c r="AV112" s="10"/>
      <c r="AW112" s="9"/>
      <c r="AX112" s="9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</row>
    <row r="113" spans="19:70" ht="15.75" customHeight="1" x14ac:dyDescent="0.25">
      <c r="S113" s="6"/>
      <c r="AT113" s="9"/>
      <c r="AU113" s="10"/>
      <c r="AV113" s="10"/>
      <c r="AW113" s="9"/>
      <c r="AX113" s="9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</row>
    <row r="114" spans="19:70" ht="15.75" customHeight="1" x14ac:dyDescent="0.25">
      <c r="S114" s="6"/>
      <c r="AT114" s="9"/>
      <c r="AU114" s="10"/>
      <c r="AV114" s="10"/>
      <c r="AW114" s="9"/>
      <c r="AX114" s="9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</row>
    <row r="115" spans="19:70" ht="15.75" customHeight="1" x14ac:dyDescent="0.25">
      <c r="S115" s="6"/>
      <c r="AT115" s="9"/>
      <c r="AU115" s="10"/>
      <c r="AV115" s="10"/>
      <c r="AW115" s="9"/>
      <c r="AX115" s="9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</row>
    <row r="116" spans="19:70" ht="15.75" customHeight="1" x14ac:dyDescent="0.25">
      <c r="S116" s="6"/>
      <c r="AT116" s="9"/>
      <c r="AU116" s="10"/>
      <c r="AV116" s="10"/>
      <c r="AW116" s="9"/>
      <c r="AX116" s="9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</row>
    <row r="117" spans="19:70" ht="15.75" customHeight="1" x14ac:dyDescent="0.25">
      <c r="S117" s="6"/>
      <c r="AT117" s="9"/>
      <c r="AU117" s="10"/>
      <c r="AV117" s="10"/>
      <c r="AW117" s="9"/>
      <c r="AX117" s="9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</row>
    <row r="118" spans="19:70" ht="15.75" customHeight="1" x14ac:dyDescent="0.25">
      <c r="S118" s="6"/>
      <c r="AT118" s="9"/>
      <c r="AU118" s="10"/>
      <c r="AV118" s="10"/>
      <c r="AW118" s="9"/>
      <c r="AX118" s="9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</row>
    <row r="119" spans="19:70" ht="15.75" customHeight="1" x14ac:dyDescent="0.25">
      <c r="S119" s="6"/>
      <c r="AT119" s="9"/>
      <c r="AU119" s="10"/>
      <c r="AV119" s="10"/>
      <c r="AW119" s="9"/>
      <c r="AX119" s="9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</row>
    <row r="120" spans="19:70" ht="15.75" customHeight="1" x14ac:dyDescent="0.25">
      <c r="S120" s="6"/>
      <c r="AT120" s="9"/>
      <c r="AU120" s="10"/>
      <c r="AV120" s="10"/>
      <c r="AW120" s="9"/>
      <c r="AX120" s="9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</row>
    <row r="121" spans="19:70" ht="15.75" customHeight="1" x14ac:dyDescent="0.25">
      <c r="S121" s="6"/>
      <c r="AT121" s="9"/>
      <c r="AU121" s="10"/>
      <c r="AV121" s="10"/>
      <c r="AW121" s="9"/>
      <c r="AX121" s="9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</row>
    <row r="122" spans="19:70" ht="15.75" customHeight="1" x14ac:dyDescent="0.25">
      <c r="S122" s="6"/>
      <c r="AT122" s="9"/>
      <c r="AU122" s="10"/>
      <c r="AV122" s="10"/>
      <c r="AW122" s="9"/>
      <c r="AX122" s="9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</row>
    <row r="123" spans="19:70" ht="15.75" customHeight="1" x14ac:dyDescent="0.25">
      <c r="S123" s="6"/>
      <c r="AT123" s="9"/>
      <c r="AU123" s="10"/>
      <c r="AV123" s="10"/>
      <c r="AW123" s="9"/>
      <c r="AX123" s="9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</row>
    <row r="124" spans="19:70" ht="15.75" customHeight="1" x14ac:dyDescent="0.25">
      <c r="S124" s="6"/>
      <c r="AT124" s="9"/>
      <c r="AU124" s="10"/>
      <c r="AV124" s="10"/>
      <c r="AW124" s="9"/>
      <c r="AX124" s="9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</row>
    <row r="125" spans="19:70" ht="15.75" customHeight="1" x14ac:dyDescent="0.25">
      <c r="S125" s="6"/>
      <c r="AT125" s="9"/>
      <c r="AU125" s="10"/>
      <c r="AV125" s="10"/>
      <c r="AW125" s="9"/>
      <c r="AX125" s="9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</row>
    <row r="126" spans="19:70" ht="15.75" customHeight="1" x14ac:dyDescent="0.25">
      <c r="S126" s="6"/>
      <c r="AT126" s="9"/>
      <c r="AU126" s="10"/>
      <c r="AV126" s="10"/>
      <c r="AW126" s="9"/>
      <c r="AX126" s="9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</row>
    <row r="127" spans="19:70" ht="15.75" customHeight="1" x14ac:dyDescent="0.25">
      <c r="S127" s="6"/>
      <c r="AT127" s="9"/>
      <c r="AU127" s="10"/>
      <c r="AV127" s="10"/>
      <c r="AW127" s="9"/>
      <c r="AX127" s="9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</row>
    <row r="128" spans="19:70" ht="15.75" customHeight="1" x14ac:dyDescent="0.25">
      <c r="S128" s="6"/>
      <c r="AT128" s="9"/>
      <c r="AU128" s="10"/>
      <c r="AV128" s="10"/>
      <c r="AW128" s="9"/>
      <c r="AX128" s="9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</row>
    <row r="129" spans="19:70" ht="15.75" customHeight="1" x14ac:dyDescent="0.25">
      <c r="S129" s="6"/>
      <c r="AT129" s="9"/>
      <c r="AU129" s="10"/>
      <c r="AV129" s="10"/>
      <c r="AW129" s="9"/>
      <c r="AX129" s="9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</row>
    <row r="130" spans="19:70" ht="15.75" customHeight="1" x14ac:dyDescent="0.25">
      <c r="S130" s="6"/>
      <c r="AT130" s="9"/>
      <c r="AU130" s="10"/>
      <c r="AV130" s="10"/>
      <c r="AW130" s="9"/>
      <c r="AX130" s="9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</row>
    <row r="131" spans="19:70" ht="15.75" customHeight="1" x14ac:dyDescent="0.25">
      <c r="S131" s="6"/>
      <c r="AT131" s="9"/>
      <c r="AU131" s="10"/>
      <c r="AV131" s="10"/>
      <c r="AW131" s="9"/>
      <c r="AX131" s="9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</row>
    <row r="132" spans="19:70" ht="15.75" customHeight="1" x14ac:dyDescent="0.25">
      <c r="S132" s="6"/>
      <c r="AT132" s="9"/>
      <c r="AU132" s="10"/>
      <c r="AV132" s="10"/>
      <c r="AW132" s="9"/>
      <c r="AX132" s="9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</row>
    <row r="133" spans="19:70" ht="15.75" customHeight="1" x14ac:dyDescent="0.25">
      <c r="S133" s="6"/>
      <c r="AT133" s="9"/>
      <c r="AU133" s="10"/>
      <c r="AV133" s="10"/>
      <c r="AW133" s="9"/>
      <c r="AX133" s="9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</row>
    <row r="134" spans="19:70" ht="15.75" customHeight="1" x14ac:dyDescent="0.25">
      <c r="S134" s="6"/>
      <c r="AT134" s="9"/>
      <c r="AU134" s="10"/>
      <c r="AV134" s="10"/>
      <c r="AW134" s="9"/>
      <c r="AX134" s="9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</row>
    <row r="135" spans="19:70" ht="15.75" customHeight="1" x14ac:dyDescent="0.25">
      <c r="S135" s="6"/>
      <c r="AT135" s="9"/>
      <c r="AU135" s="10"/>
      <c r="AV135" s="10"/>
      <c r="AW135" s="9"/>
      <c r="AX135" s="9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 spans="19:70" ht="15.75" customHeight="1" x14ac:dyDescent="0.25">
      <c r="S136" s="6"/>
      <c r="AT136" s="9"/>
      <c r="AU136" s="10"/>
      <c r="AV136" s="10"/>
      <c r="AW136" s="9"/>
      <c r="AX136" s="9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</row>
    <row r="137" spans="19:70" ht="15.75" customHeight="1" x14ac:dyDescent="0.25">
      <c r="S137" s="6"/>
      <c r="AT137" s="9"/>
      <c r="AU137" s="10"/>
      <c r="AV137" s="10"/>
      <c r="AW137" s="9"/>
      <c r="AX137" s="9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</row>
    <row r="138" spans="19:70" ht="15.75" customHeight="1" x14ac:dyDescent="0.25">
      <c r="S138" s="6"/>
      <c r="AT138" s="9"/>
      <c r="AU138" s="10"/>
      <c r="AV138" s="10"/>
      <c r="AW138" s="9"/>
      <c r="AX138" s="9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</row>
    <row r="139" spans="19:70" ht="15.75" customHeight="1" x14ac:dyDescent="0.25">
      <c r="S139" s="6"/>
      <c r="AT139" s="9"/>
      <c r="AU139" s="10"/>
      <c r="AV139" s="10"/>
      <c r="AW139" s="9"/>
      <c r="AX139" s="9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</row>
    <row r="140" spans="19:70" ht="15.75" customHeight="1" x14ac:dyDescent="0.25">
      <c r="S140" s="6"/>
      <c r="AT140" s="9"/>
      <c r="AU140" s="10"/>
      <c r="AV140" s="10"/>
      <c r="AW140" s="9"/>
      <c r="AX140" s="9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</row>
    <row r="141" spans="19:70" ht="15.75" customHeight="1" x14ac:dyDescent="0.25">
      <c r="S141" s="6"/>
      <c r="AT141" s="9"/>
      <c r="AU141" s="10"/>
      <c r="AV141" s="10"/>
      <c r="AW141" s="9"/>
      <c r="AX141" s="9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</row>
    <row r="142" spans="19:70" ht="15.75" customHeight="1" x14ac:dyDescent="0.25">
      <c r="S142" s="6"/>
      <c r="AT142" s="9"/>
      <c r="AU142" s="10"/>
      <c r="AV142" s="10"/>
      <c r="AW142" s="9"/>
      <c r="AX142" s="9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</row>
    <row r="143" spans="19:70" ht="15.75" customHeight="1" x14ac:dyDescent="0.25">
      <c r="S143" s="6"/>
      <c r="AT143" s="9"/>
      <c r="AU143" s="10"/>
      <c r="AV143" s="10"/>
      <c r="AW143" s="9"/>
      <c r="AX143" s="9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</row>
    <row r="144" spans="19:70" ht="15.75" customHeight="1" x14ac:dyDescent="0.25">
      <c r="S144" s="6"/>
      <c r="AT144" s="9"/>
      <c r="AU144" s="10"/>
      <c r="AV144" s="10"/>
      <c r="AW144" s="9"/>
      <c r="AX144" s="9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</row>
    <row r="145" spans="19:70" ht="15.75" customHeight="1" x14ac:dyDescent="0.25">
      <c r="S145" s="6"/>
      <c r="AT145" s="9"/>
      <c r="AU145" s="10"/>
      <c r="AV145" s="10"/>
      <c r="AW145" s="9"/>
      <c r="AX145" s="9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</row>
    <row r="146" spans="19:70" ht="15.75" customHeight="1" x14ac:dyDescent="0.25">
      <c r="S146" s="6"/>
      <c r="AT146" s="9"/>
      <c r="AU146" s="10"/>
      <c r="AV146" s="10"/>
      <c r="AW146" s="9"/>
      <c r="AX146" s="9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</row>
    <row r="147" spans="19:70" ht="15.75" customHeight="1" x14ac:dyDescent="0.25">
      <c r="S147" s="6"/>
      <c r="AT147" s="9"/>
      <c r="AU147" s="10"/>
      <c r="AV147" s="10"/>
      <c r="AW147" s="9"/>
      <c r="AX147" s="9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</row>
    <row r="148" spans="19:70" ht="15.75" customHeight="1" x14ac:dyDescent="0.25">
      <c r="S148" s="6"/>
      <c r="AT148" s="9"/>
      <c r="AU148" s="10"/>
      <c r="AV148" s="10"/>
      <c r="AW148" s="9"/>
      <c r="AX148" s="9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</row>
    <row r="149" spans="19:70" ht="15.75" customHeight="1" x14ac:dyDescent="0.25">
      <c r="S149" s="6"/>
      <c r="AT149" s="9"/>
      <c r="AU149" s="10"/>
      <c r="AV149" s="10"/>
      <c r="AW149" s="9"/>
      <c r="AX149" s="9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</row>
    <row r="150" spans="19:70" ht="15.75" customHeight="1" x14ac:dyDescent="0.25">
      <c r="S150" s="6"/>
      <c r="AT150" s="9"/>
      <c r="AU150" s="10"/>
      <c r="AV150" s="10"/>
      <c r="AW150" s="9"/>
      <c r="AX150" s="9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</row>
    <row r="151" spans="19:70" ht="15.75" customHeight="1" x14ac:dyDescent="0.25">
      <c r="S151" s="6"/>
      <c r="AT151" s="9"/>
      <c r="AU151" s="10"/>
      <c r="AV151" s="10"/>
      <c r="AW151" s="9"/>
      <c r="AX151" s="9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</row>
    <row r="152" spans="19:70" ht="15.75" customHeight="1" x14ac:dyDescent="0.25">
      <c r="S152" s="6"/>
      <c r="AT152" s="9"/>
      <c r="AU152" s="10"/>
      <c r="AV152" s="10"/>
      <c r="AW152" s="9"/>
      <c r="AX152" s="9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</row>
    <row r="153" spans="19:70" ht="15.75" customHeight="1" x14ac:dyDescent="0.25">
      <c r="S153" s="6"/>
      <c r="AT153" s="9"/>
      <c r="AU153" s="10"/>
      <c r="AV153" s="10"/>
      <c r="AW153" s="9"/>
      <c r="AX153" s="9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</row>
    <row r="154" spans="19:70" ht="15.75" customHeight="1" x14ac:dyDescent="0.25">
      <c r="S154" s="6"/>
      <c r="AT154" s="9"/>
      <c r="AU154" s="10"/>
      <c r="AV154" s="10"/>
      <c r="AW154" s="9"/>
      <c r="AX154" s="9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</row>
    <row r="155" spans="19:70" ht="15.75" customHeight="1" x14ac:dyDescent="0.25">
      <c r="S155" s="6"/>
      <c r="AT155" s="9"/>
      <c r="AU155" s="10"/>
      <c r="AV155" s="10"/>
      <c r="AW155" s="9"/>
      <c r="AX155" s="9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</row>
    <row r="156" spans="19:70" ht="15.75" customHeight="1" x14ac:dyDescent="0.25">
      <c r="S156" s="6"/>
      <c r="AT156" s="9"/>
      <c r="AU156" s="10"/>
      <c r="AV156" s="10"/>
      <c r="AW156" s="9"/>
      <c r="AX156" s="9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</row>
    <row r="157" spans="19:70" ht="15.75" customHeight="1" x14ac:dyDescent="0.25">
      <c r="S157" s="6"/>
      <c r="AT157" s="9"/>
      <c r="AU157" s="10"/>
      <c r="AV157" s="10"/>
      <c r="AW157" s="9"/>
      <c r="AX157" s="9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</row>
    <row r="158" spans="19:70" ht="15.75" customHeight="1" x14ac:dyDescent="0.25">
      <c r="S158" s="6"/>
      <c r="AT158" s="9"/>
      <c r="AU158" s="10"/>
      <c r="AV158" s="10"/>
      <c r="AW158" s="9"/>
      <c r="AX158" s="9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</row>
    <row r="159" spans="19:70" ht="15.75" customHeight="1" x14ac:dyDescent="0.25">
      <c r="S159" s="6"/>
      <c r="AT159" s="9"/>
      <c r="AU159" s="10"/>
      <c r="AV159" s="10"/>
      <c r="AW159" s="9"/>
      <c r="AX159" s="9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</row>
    <row r="160" spans="19:70" ht="15.75" customHeight="1" x14ac:dyDescent="0.25">
      <c r="S160" s="6"/>
      <c r="AT160" s="9"/>
      <c r="AU160" s="10"/>
      <c r="AV160" s="10"/>
      <c r="AW160" s="9"/>
      <c r="AX160" s="9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</row>
    <row r="161" spans="19:70" ht="15.75" customHeight="1" x14ac:dyDescent="0.25">
      <c r="S161" s="6"/>
      <c r="AT161" s="9"/>
      <c r="AU161" s="10"/>
      <c r="AV161" s="10"/>
      <c r="AW161" s="9"/>
      <c r="AX161" s="9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</row>
    <row r="162" spans="19:70" ht="15.75" customHeight="1" x14ac:dyDescent="0.25">
      <c r="S162" s="6"/>
      <c r="AT162" s="9"/>
      <c r="AU162" s="10"/>
      <c r="AV162" s="10"/>
      <c r="AW162" s="9"/>
      <c r="AX162" s="9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</row>
    <row r="163" spans="19:70" ht="15.75" customHeight="1" x14ac:dyDescent="0.25">
      <c r="S163" s="6"/>
      <c r="AT163" s="9"/>
      <c r="AU163" s="10"/>
      <c r="AV163" s="10"/>
      <c r="AW163" s="9"/>
      <c r="AX163" s="9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</row>
    <row r="164" spans="19:70" ht="15.75" customHeight="1" x14ac:dyDescent="0.25">
      <c r="S164" s="6"/>
      <c r="AT164" s="9"/>
      <c r="AU164" s="10"/>
      <c r="AV164" s="10"/>
      <c r="AW164" s="9"/>
      <c r="AX164" s="9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</row>
    <row r="165" spans="19:70" ht="15.75" customHeight="1" x14ac:dyDescent="0.25">
      <c r="S165" s="6"/>
      <c r="AT165" s="9"/>
      <c r="AU165" s="10"/>
      <c r="AV165" s="10"/>
      <c r="AW165" s="9"/>
      <c r="AX165" s="9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</row>
    <row r="166" spans="19:70" ht="15.75" customHeight="1" x14ac:dyDescent="0.25">
      <c r="S166" s="6"/>
      <c r="AT166" s="9"/>
      <c r="AU166" s="10"/>
      <c r="AV166" s="10"/>
      <c r="AW166" s="9"/>
      <c r="AX166" s="9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</row>
    <row r="167" spans="19:70" ht="15.75" customHeight="1" x14ac:dyDescent="0.25">
      <c r="S167" s="6"/>
      <c r="AT167" s="9"/>
      <c r="AU167" s="10"/>
      <c r="AV167" s="10"/>
      <c r="AW167" s="9"/>
      <c r="AX167" s="9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</row>
    <row r="168" spans="19:70" ht="15.75" customHeight="1" x14ac:dyDescent="0.25">
      <c r="S168" s="6"/>
      <c r="AT168" s="9"/>
      <c r="AU168" s="10"/>
      <c r="AV168" s="10"/>
      <c r="AW168" s="9"/>
      <c r="AX168" s="9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</row>
    <row r="169" spans="19:70" ht="15.75" customHeight="1" x14ac:dyDescent="0.25">
      <c r="S169" s="6"/>
      <c r="AT169" s="9"/>
      <c r="AU169" s="10"/>
      <c r="AV169" s="10"/>
      <c r="AW169" s="9"/>
      <c r="AX169" s="9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</row>
    <row r="170" spans="19:70" ht="15.75" customHeight="1" x14ac:dyDescent="0.25">
      <c r="S170" s="6"/>
      <c r="AT170" s="9"/>
      <c r="AU170" s="10"/>
      <c r="AV170" s="10"/>
      <c r="AW170" s="9"/>
      <c r="AX170" s="9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</row>
    <row r="171" spans="19:70" ht="15.75" customHeight="1" x14ac:dyDescent="0.25">
      <c r="S171" s="6"/>
      <c r="AT171" s="9"/>
      <c r="AU171" s="10"/>
      <c r="AV171" s="10"/>
      <c r="AW171" s="9"/>
      <c r="AX171" s="9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</row>
    <row r="172" spans="19:70" ht="15.75" customHeight="1" x14ac:dyDescent="0.25">
      <c r="S172" s="6"/>
      <c r="AT172" s="9"/>
      <c r="AU172" s="10"/>
      <c r="AV172" s="10"/>
      <c r="AW172" s="9"/>
      <c r="AX172" s="9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</row>
    <row r="173" spans="19:70" ht="15.75" customHeight="1" x14ac:dyDescent="0.25">
      <c r="S173" s="6"/>
      <c r="AT173" s="9"/>
      <c r="AU173" s="10"/>
      <c r="AV173" s="10"/>
      <c r="AW173" s="9"/>
      <c r="AX173" s="9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</row>
    <row r="174" spans="19:70" ht="15.75" customHeight="1" x14ac:dyDescent="0.25">
      <c r="S174" s="6"/>
      <c r="AT174" s="9"/>
      <c r="AU174" s="10"/>
      <c r="AV174" s="10"/>
      <c r="AW174" s="9"/>
      <c r="AX174" s="9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</row>
    <row r="175" spans="19:70" ht="15.75" customHeight="1" x14ac:dyDescent="0.25">
      <c r="S175" s="6"/>
      <c r="AT175" s="9"/>
      <c r="AU175" s="10"/>
      <c r="AV175" s="10"/>
      <c r="AW175" s="9"/>
      <c r="AX175" s="9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</row>
    <row r="176" spans="19:70" ht="15.75" customHeight="1" x14ac:dyDescent="0.25">
      <c r="S176" s="6"/>
      <c r="AT176" s="9"/>
      <c r="AU176" s="10"/>
      <c r="AV176" s="10"/>
      <c r="AW176" s="9"/>
      <c r="AX176" s="9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</row>
    <row r="177" spans="19:70" ht="15.75" customHeight="1" x14ac:dyDescent="0.25">
      <c r="S177" s="6"/>
      <c r="AT177" s="9"/>
      <c r="AU177" s="10"/>
      <c r="AV177" s="10"/>
      <c r="AW177" s="9"/>
      <c r="AX177" s="9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</row>
    <row r="178" spans="19:70" ht="15.75" customHeight="1" x14ac:dyDescent="0.25">
      <c r="S178" s="6"/>
      <c r="AT178" s="9"/>
      <c r="AU178" s="10"/>
      <c r="AV178" s="10"/>
      <c r="AW178" s="9"/>
      <c r="AX178" s="9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</row>
    <row r="179" spans="19:70" ht="15.75" customHeight="1" x14ac:dyDescent="0.25">
      <c r="S179" s="6"/>
      <c r="AT179" s="9"/>
      <c r="AU179" s="10"/>
      <c r="AV179" s="10"/>
      <c r="AW179" s="9"/>
      <c r="AX179" s="9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</row>
    <row r="180" spans="19:70" ht="15.75" customHeight="1" x14ac:dyDescent="0.25">
      <c r="S180" s="6"/>
      <c r="AT180" s="9"/>
      <c r="AU180" s="10"/>
      <c r="AV180" s="10"/>
      <c r="AW180" s="9"/>
      <c r="AX180" s="9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</row>
    <row r="181" spans="19:70" ht="15.75" customHeight="1" x14ac:dyDescent="0.25">
      <c r="S181" s="6"/>
      <c r="AT181" s="9"/>
      <c r="AU181" s="10"/>
      <c r="AV181" s="10"/>
      <c r="AW181" s="9"/>
      <c r="AX181" s="9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</row>
    <row r="182" spans="19:70" ht="15.75" customHeight="1" x14ac:dyDescent="0.25">
      <c r="S182" s="6"/>
      <c r="AT182" s="9"/>
      <c r="AU182" s="10"/>
      <c r="AV182" s="10"/>
      <c r="AW182" s="9"/>
      <c r="AX182" s="9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</row>
    <row r="183" spans="19:70" ht="15.75" customHeight="1" x14ac:dyDescent="0.25">
      <c r="S183" s="6"/>
      <c r="AT183" s="9"/>
      <c r="AU183" s="10"/>
      <c r="AV183" s="10"/>
      <c r="AW183" s="9"/>
      <c r="AX183" s="9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</row>
    <row r="184" spans="19:70" ht="15.75" customHeight="1" x14ac:dyDescent="0.25">
      <c r="S184" s="6"/>
      <c r="AT184" s="9"/>
      <c r="AU184" s="10"/>
      <c r="AV184" s="10"/>
      <c r="AW184" s="9"/>
      <c r="AX184" s="9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</row>
    <row r="185" spans="19:70" ht="15.75" customHeight="1" x14ac:dyDescent="0.25">
      <c r="S185" s="6"/>
      <c r="AT185" s="9"/>
      <c r="AU185" s="10"/>
      <c r="AV185" s="10"/>
      <c r="AW185" s="9"/>
      <c r="AX185" s="9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</row>
    <row r="186" spans="19:70" ht="15.75" customHeight="1" x14ac:dyDescent="0.25">
      <c r="S186" s="6"/>
      <c r="AT186" s="9"/>
      <c r="AU186" s="10"/>
      <c r="AV186" s="10"/>
      <c r="AW186" s="9"/>
      <c r="AX186" s="9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</row>
    <row r="187" spans="19:70" ht="15.75" customHeight="1" x14ac:dyDescent="0.25">
      <c r="S187" s="6"/>
      <c r="AT187" s="9"/>
      <c r="AU187" s="10"/>
      <c r="AV187" s="10"/>
      <c r="AW187" s="9"/>
      <c r="AX187" s="9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</row>
    <row r="188" spans="19:70" ht="15.75" customHeight="1" x14ac:dyDescent="0.25">
      <c r="S188" s="6"/>
      <c r="AT188" s="9"/>
      <c r="AU188" s="10"/>
      <c r="AV188" s="10"/>
      <c r="AW188" s="9"/>
      <c r="AX188" s="9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</row>
    <row r="189" spans="19:70" ht="15.75" customHeight="1" x14ac:dyDescent="0.25">
      <c r="S189" s="6"/>
      <c r="AT189" s="9"/>
      <c r="AU189" s="10"/>
      <c r="AV189" s="10"/>
      <c r="AW189" s="9"/>
      <c r="AX189" s="9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</row>
    <row r="190" spans="19:70" ht="15.75" customHeight="1" x14ac:dyDescent="0.25">
      <c r="S190" s="6"/>
      <c r="AT190" s="9"/>
      <c r="AU190" s="10"/>
      <c r="AV190" s="10"/>
      <c r="AW190" s="9"/>
      <c r="AX190" s="9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</row>
    <row r="191" spans="19:70" ht="15.75" customHeight="1" x14ac:dyDescent="0.25">
      <c r="S191" s="6"/>
      <c r="AT191" s="9"/>
      <c r="AU191" s="10"/>
      <c r="AV191" s="10"/>
      <c r="AW191" s="9"/>
      <c r="AX191" s="9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</row>
    <row r="192" spans="19:70" ht="15.75" customHeight="1" x14ac:dyDescent="0.25">
      <c r="S192" s="6"/>
      <c r="AT192" s="9"/>
      <c r="AU192" s="10"/>
      <c r="AV192" s="10"/>
      <c r="AW192" s="9"/>
      <c r="AX192" s="9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</row>
    <row r="193" spans="19:70" ht="15.75" customHeight="1" x14ac:dyDescent="0.25">
      <c r="S193" s="6"/>
      <c r="AT193" s="9"/>
      <c r="AU193" s="10"/>
      <c r="AV193" s="10"/>
      <c r="AW193" s="9"/>
      <c r="AX193" s="9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</row>
    <row r="194" spans="19:70" ht="15.75" customHeight="1" x14ac:dyDescent="0.25">
      <c r="S194" s="6"/>
      <c r="AT194" s="9"/>
      <c r="AU194" s="10"/>
      <c r="AV194" s="10"/>
      <c r="AW194" s="9"/>
      <c r="AX194" s="9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</row>
    <row r="195" spans="19:70" ht="15.75" customHeight="1" x14ac:dyDescent="0.25">
      <c r="S195" s="6"/>
      <c r="AT195" s="9"/>
      <c r="AU195" s="10"/>
      <c r="AV195" s="10"/>
      <c r="AW195" s="9"/>
      <c r="AX195" s="9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</row>
    <row r="196" spans="19:70" ht="15.75" customHeight="1" x14ac:dyDescent="0.25">
      <c r="S196" s="6"/>
      <c r="AT196" s="9"/>
      <c r="AU196" s="10"/>
      <c r="AV196" s="10"/>
      <c r="AW196" s="9"/>
      <c r="AX196" s="9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</row>
    <row r="197" spans="19:70" ht="15.75" customHeight="1" x14ac:dyDescent="0.25">
      <c r="S197" s="6"/>
      <c r="AT197" s="9"/>
      <c r="AU197" s="10"/>
      <c r="AV197" s="10"/>
      <c r="AW197" s="9"/>
      <c r="AX197" s="9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</row>
    <row r="198" spans="19:70" ht="15.75" customHeight="1" x14ac:dyDescent="0.25">
      <c r="S198" s="6"/>
      <c r="AT198" s="9"/>
      <c r="AU198" s="10"/>
      <c r="AV198" s="10"/>
      <c r="AW198" s="9"/>
      <c r="AX198" s="9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</row>
    <row r="199" spans="19:70" ht="15.75" customHeight="1" x14ac:dyDescent="0.25">
      <c r="S199" s="6"/>
      <c r="AT199" s="9"/>
      <c r="AU199" s="10"/>
      <c r="AV199" s="10"/>
      <c r="AW199" s="9"/>
      <c r="AX199" s="9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</row>
    <row r="200" spans="19:70" ht="15.75" customHeight="1" x14ac:dyDescent="0.25">
      <c r="S200" s="6"/>
      <c r="AT200" s="9"/>
      <c r="AU200" s="10"/>
      <c r="AV200" s="10"/>
      <c r="AW200" s="9"/>
      <c r="AX200" s="9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</row>
    <row r="201" spans="19:70" ht="15.75" customHeight="1" x14ac:dyDescent="0.25">
      <c r="S201" s="6"/>
      <c r="AT201" s="9"/>
      <c r="AU201" s="10"/>
      <c r="AV201" s="10"/>
      <c r="AW201" s="9"/>
      <c r="AX201" s="9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</row>
    <row r="202" spans="19:70" ht="15.75" customHeight="1" x14ac:dyDescent="0.25">
      <c r="S202" s="6"/>
      <c r="AT202" s="9"/>
      <c r="AU202" s="10"/>
      <c r="AV202" s="10"/>
      <c r="AW202" s="9"/>
      <c r="AX202" s="9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</row>
    <row r="203" spans="19:70" ht="15.75" customHeight="1" x14ac:dyDescent="0.25">
      <c r="S203" s="6"/>
      <c r="AT203" s="9"/>
      <c r="AU203" s="10"/>
      <c r="AV203" s="10"/>
      <c r="AW203" s="9"/>
      <c r="AX203" s="9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</row>
    <row r="204" spans="19:70" ht="15.75" customHeight="1" x14ac:dyDescent="0.25">
      <c r="S204" s="6"/>
      <c r="AT204" s="9"/>
      <c r="AU204" s="10"/>
      <c r="AV204" s="10"/>
      <c r="AW204" s="9"/>
      <c r="AX204" s="9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</row>
    <row r="205" spans="19:70" ht="15.75" customHeight="1" x14ac:dyDescent="0.25">
      <c r="S205" s="6"/>
      <c r="AT205" s="9"/>
      <c r="AU205" s="10"/>
      <c r="AV205" s="10"/>
      <c r="AW205" s="9"/>
      <c r="AX205" s="9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</row>
    <row r="206" spans="19:70" ht="15.75" customHeight="1" x14ac:dyDescent="0.25">
      <c r="S206" s="6"/>
      <c r="AT206" s="9"/>
      <c r="AU206" s="10"/>
      <c r="AV206" s="10"/>
      <c r="AW206" s="9"/>
      <c r="AX206" s="9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</row>
    <row r="207" spans="19:70" ht="15.75" customHeight="1" x14ac:dyDescent="0.25">
      <c r="S207" s="6"/>
      <c r="AT207" s="9"/>
      <c r="AU207" s="10"/>
      <c r="AV207" s="10"/>
      <c r="AW207" s="9"/>
      <c r="AX207" s="9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</row>
    <row r="208" spans="19:70" ht="15.75" customHeight="1" x14ac:dyDescent="0.25">
      <c r="S208" s="6"/>
      <c r="AT208" s="9"/>
      <c r="AU208" s="10"/>
      <c r="AV208" s="10"/>
      <c r="AW208" s="9"/>
      <c r="AX208" s="9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</row>
    <row r="209" spans="19:70" ht="15.75" customHeight="1" x14ac:dyDescent="0.25">
      <c r="S209" s="6"/>
      <c r="AT209" s="9"/>
      <c r="AU209" s="10"/>
      <c r="AV209" s="10"/>
      <c r="AW209" s="9"/>
      <c r="AX209" s="9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</row>
    <row r="210" spans="19:70" ht="15.75" customHeight="1" x14ac:dyDescent="0.25">
      <c r="S210" s="6"/>
      <c r="AT210" s="9"/>
      <c r="AU210" s="10"/>
      <c r="AV210" s="10"/>
      <c r="AW210" s="9"/>
      <c r="AX210" s="9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</row>
    <row r="211" spans="19:70" ht="15.75" customHeight="1" x14ac:dyDescent="0.25">
      <c r="S211" s="6"/>
      <c r="AT211" s="9"/>
      <c r="AU211" s="10"/>
      <c r="AV211" s="10"/>
      <c r="AW211" s="9"/>
      <c r="AX211" s="9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</row>
    <row r="212" spans="19:70" ht="15.75" customHeight="1" x14ac:dyDescent="0.25">
      <c r="S212" s="6"/>
      <c r="AT212" s="9"/>
      <c r="AU212" s="10"/>
      <c r="AV212" s="10"/>
      <c r="AW212" s="9"/>
      <c r="AX212" s="9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</row>
    <row r="213" spans="19:70" ht="15.75" customHeight="1" x14ac:dyDescent="0.25">
      <c r="S213" s="6"/>
      <c r="AT213" s="9"/>
      <c r="AU213" s="10"/>
      <c r="AV213" s="10"/>
      <c r="AW213" s="9"/>
      <c r="AX213" s="9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</row>
    <row r="214" spans="19:70" ht="15.75" customHeight="1" x14ac:dyDescent="0.25">
      <c r="S214" s="6"/>
      <c r="AT214" s="9"/>
      <c r="AU214" s="10"/>
      <c r="AV214" s="10"/>
      <c r="AW214" s="9"/>
      <c r="AX214" s="9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</row>
    <row r="215" spans="19:70" ht="15.75" customHeight="1" x14ac:dyDescent="0.25">
      <c r="S215" s="6"/>
      <c r="AT215" s="9"/>
      <c r="AU215" s="10"/>
      <c r="AV215" s="10"/>
      <c r="AW215" s="9"/>
      <c r="AX215" s="9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</row>
    <row r="216" spans="19:70" ht="15.75" customHeight="1" x14ac:dyDescent="0.25">
      <c r="S216" s="6"/>
      <c r="AT216" s="9"/>
      <c r="AU216" s="10"/>
      <c r="AV216" s="10"/>
      <c r="AW216" s="9"/>
      <c r="AX216" s="9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</row>
    <row r="217" spans="19:70" ht="15.75" customHeight="1" x14ac:dyDescent="0.25">
      <c r="S217" s="6"/>
      <c r="AT217" s="9"/>
      <c r="AU217" s="10"/>
      <c r="AV217" s="10"/>
      <c r="AW217" s="9"/>
      <c r="AX217" s="9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</row>
    <row r="218" spans="19:70" ht="15.75" customHeight="1" x14ac:dyDescent="0.25">
      <c r="S218" s="6"/>
      <c r="AT218" s="9"/>
      <c r="AU218" s="10"/>
      <c r="AV218" s="10"/>
      <c r="AW218" s="9"/>
      <c r="AX218" s="9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</row>
    <row r="219" spans="19:70" ht="15.75" customHeight="1" x14ac:dyDescent="0.25">
      <c r="S219" s="6"/>
      <c r="AT219" s="9"/>
      <c r="AU219" s="10"/>
      <c r="AV219" s="10"/>
      <c r="AW219" s="9"/>
      <c r="AX219" s="9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</row>
    <row r="220" spans="19:70" ht="15.75" customHeight="1" x14ac:dyDescent="0.25">
      <c r="S220" s="6"/>
      <c r="AT220" s="9"/>
      <c r="AU220" s="10"/>
      <c r="AV220" s="10"/>
      <c r="AW220" s="9"/>
      <c r="AX220" s="9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</row>
    <row r="221" spans="19:70" ht="15.75" customHeight="1" x14ac:dyDescent="0.25">
      <c r="S221" s="6"/>
      <c r="AT221" s="9"/>
      <c r="AU221" s="10"/>
      <c r="AV221" s="10"/>
      <c r="AW221" s="9"/>
      <c r="AX221" s="9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</row>
    <row r="222" spans="19:70" ht="15.75" customHeight="1" x14ac:dyDescent="0.25">
      <c r="S222" s="6"/>
      <c r="AT222" s="9"/>
      <c r="AU222" s="10"/>
      <c r="AV222" s="10"/>
      <c r="AW222" s="9"/>
      <c r="AX222" s="9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</row>
    <row r="223" spans="19:70" ht="15.75" customHeight="1" x14ac:dyDescent="0.25">
      <c r="S223" s="6"/>
      <c r="AT223" s="9"/>
      <c r="AU223" s="10"/>
      <c r="AV223" s="10"/>
      <c r="AW223" s="9"/>
      <c r="AX223" s="9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</row>
    <row r="224" spans="19:70" ht="15.75" customHeight="1" x14ac:dyDescent="0.25">
      <c r="S224" s="6"/>
      <c r="AT224" s="9"/>
      <c r="AU224" s="10"/>
      <c r="AV224" s="10"/>
      <c r="AW224" s="9"/>
      <c r="AX224" s="9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</row>
    <row r="225" spans="19:70" ht="15.75" customHeight="1" x14ac:dyDescent="0.25">
      <c r="S225" s="6"/>
      <c r="AT225" s="9"/>
      <c r="AU225" s="10"/>
      <c r="AV225" s="10"/>
      <c r="AW225" s="9"/>
      <c r="AX225" s="9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</row>
    <row r="226" spans="19:70" ht="15.75" customHeight="1" x14ac:dyDescent="0.25">
      <c r="S226" s="6"/>
      <c r="AT226" s="9"/>
      <c r="AU226" s="10"/>
      <c r="AV226" s="10"/>
      <c r="AW226" s="9"/>
      <c r="AX226" s="9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</row>
    <row r="227" spans="19:70" ht="15.75" customHeight="1" x14ac:dyDescent="0.25">
      <c r="S227" s="6"/>
      <c r="AT227" s="9"/>
      <c r="AU227" s="10"/>
      <c r="AV227" s="10"/>
      <c r="AW227" s="9"/>
      <c r="AX227" s="9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</row>
    <row r="228" spans="19:70" ht="15.75" customHeight="1" x14ac:dyDescent="0.25">
      <c r="S228" s="6"/>
      <c r="AT228" s="9"/>
      <c r="AU228" s="10"/>
      <c r="AV228" s="10"/>
      <c r="AW228" s="9"/>
      <c r="AX228" s="9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</row>
    <row r="229" spans="19:70" ht="15.75" customHeight="1" x14ac:dyDescent="0.25">
      <c r="S229" s="6"/>
      <c r="AT229" s="9"/>
      <c r="AU229" s="10"/>
      <c r="AV229" s="10"/>
      <c r="AW229" s="9"/>
      <c r="AX229" s="9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</row>
    <row r="230" spans="19:70" ht="15.75" customHeight="1" x14ac:dyDescent="0.25">
      <c r="S230" s="6"/>
      <c r="AT230" s="9"/>
      <c r="AU230" s="10"/>
      <c r="AV230" s="10"/>
      <c r="AW230" s="9"/>
      <c r="AX230" s="9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</row>
    <row r="231" spans="19:70" ht="15.75" customHeight="1" x14ac:dyDescent="0.25">
      <c r="S231" s="6"/>
      <c r="AT231" s="9"/>
      <c r="AU231" s="10"/>
      <c r="AV231" s="10"/>
      <c r="AW231" s="9"/>
      <c r="AX231" s="9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</row>
    <row r="232" spans="19:70" ht="15.75" customHeight="1" x14ac:dyDescent="0.25">
      <c r="S232" s="6"/>
      <c r="AT232" s="9"/>
      <c r="AU232" s="10"/>
      <c r="AV232" s="10"/>
      <c r="AW232" s="9"/>
      <c r="AX232" s="9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</row>
    <row r="233" spans="19:70" ht="15.75" customHeight="1" x14ac:dyDescent="0.25">
      <c r="S233" s="6"/>
      <c r="AT233" s="9"/>
      <c r="AU233" s="10"/>
      <c r="AV233" s="10"/>
      <c r="AW233" s="9"/>
      <c r="AX233" s="9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</row>
    <row r="234" spans="19:70" ht="15.75" customHeight="1" x14ac:dyDescent="0.25">
      <c r="S234" s="6"/>
      <c r="AT234" s="9"/>
      <c r="AU234" s="10"/>
      <c r="AV234" s="10"/>
      <c r="AW234" s="9"/>
      <c r="AX234" s="9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</row>
    <row r="235" spans="19:70" ht="15.75" customHeight="1" x14ac:dyDescent="0.25">
      <c r="S235" s="6"/>
      <c r="AT235" s="9"/>
      <c r="AU235" s="10"/>
      <c r="AV235" s="10"/>
      <c r="AW235" s="9"/>
      <c r="AX235" s="9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</row>
    <row r="236" spans="19:70" ht="15.75" customHeight="1" x14ac:dyDescent="0.25">
      <c r="S236" s="6"/>
      <c r="AT236" s="9"/>
      <c r="AU236" s="10"/>
      <c r="AV236" s="10"/>
      <c r="AW236" s="9"/>
      <c r="AX236" s="9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</row>
    <row r="237" spans="19:70" ht="15.75" customHeight="1" x14ac:dyDescent="0.25">
      <c r="S237" s="6"/>
      <c r="AT237" s="9"/>
      <c r="AU237" s="10"/>
      <c r="AV237" s="10"/>
      <c r="AW237" s="9"/>
      <c r="AX237" s="9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</row>
    <row r="238" spans="19:70" ht="15.75" customHeight="1" x14ac:dyDescent="0.25">
      <c r="S238" s="6"/>
      <c r="AT238" s="9"/>
      <c r="AU238" s="10"/>
      <c r="AV238" s="10"/>
      <c r="AW238" s="9"/>
      <c r="AX238" s="9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</row>
    <row r="239" spans="19:70" ht="15.75" customHeight="1" x14ac:dyDescent="0.25">
      <c r="S239" s="6"/>
      <c r="AT239" s="9"/>
      <c r="AU239" s="10"/>
      <c r="AV239" s="10"/>
      <c r="AW239" s="9"/>
      <c r="AX239" s="9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</row>
    <row r="240" spans="19:70" ht="15.75" customHeight="1" x14ac:dyDescent="0.25">
      <c r="S240" s="6"/>
      <c r="AT240" s="9"/>
      <c r="AU240" s="10"/>
      <c r="AV240" s="10"/>
      <c r="AW240" s="9"/>
      <c r="AX240" s="9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</row>
    <row r="241" spans="19:70" ht="15.75" customHeight="1" x14ac:dyDescent="0.25">
      <c r="S241" s="6"/>
      <c r="AT241" s="9"/>
      <c r="AU241" s="10"/>
      <c r="AV241" s="10"/>
      <c r="AW241" s="9"/>
      <c r="AX241" s="9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</row>
    <row r="242" spans="19:70" ht="15.75" customHeight="1" x14ac:dyDescent="0.25">
      <c r="S242" s="6"/>
      <c r="AT242" s="9"/>
      <c r="AU242" s="10"/>
      <c r="AV242" s="10"/>
      <c r="AW242" s="9"/>
      <c r="AX242" s="9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</row>
    <row r="243" spans="19:70" ht="15.75" customHeight="1" x14ac:dyDescent="0.25">
      <c r="S243" s="6"/>
      <c r="AT243" s="9"/>
      <c r="AU243" s="10"/>
      <c r="AV243" s="10"/>
      <c r="AW243" s="9"/>
      <c r="AX243" s="9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</row>
    <row r="244" spans="19:70" ht="15.75" customHeight="1" x14ac:dyDescent="0.25">
      <c r="S244" s="6"/>
      <c r="AT244" s="9"/>
      <c r="AU244" s="10"/>
      <c r="AV244" s="10"/>
      <c r="AW244" s="9"/>
      <c r="AX244" s="9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</row>
    <row r="245" spans="19:70" ht="15.75" customHeight="1" x14ac:dyDescent="0.25">
      <c r="S245" s="6"/>
      <c r="AT245" s="9"/>
      <c r="AU245" s="10"/>
      <c r="AV245" s="10"/>
      <c r="AW245" s="9"/>
      <c r="AX245" s="9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</row>
    <row r="246" spans="19:70" ht="15.75" customHeight="1" x14ac:dyDescent="0.25">
      <c r="S246" s="6"/>
      <c r="AT246" s="9"/>
      <c r="AU246" s="10"/>
      <c r="AV246" s="10"/>
      <c r="AW246" s="9"/>
      <c r="AX246" s="9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</row>
    <row r="247" spans="19:70" ht="15.75" customHeight="1" x14ac:dyDescent="0.25">
      <c r="S247" s="6"/>
      <c r="AT247" s="9"/>
      <c r="AU247" s="10"/>
      <c r="AV247" s="10"/>
      <c r="AW247" s="9"/>
      <c r="AX247" s="9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</row>
    <row r="248" spans="19:70" ht="15.75" customHeight="1" x14ac:dyDescent="0.25">
      <c r="S248" s="6"/>
      <c r="AT248" s="9"/>
      <c r="AU248" s="10"/>
      <c r="AV248" s="10"/>
      <c r="AW248" s="9"/>
      <c r="AX248" s="9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</row>
    <row r="249" spans="19:70" ht="15.75" customHeight="1" x14ac:dyDescent="0.25">
      <c r="S249" s="6"/>
      <c r="AT249" s="9"/>
      <c r="AU249" s="10"/>
      <c r="AV249" s="10"/>
      <c r="AW249" s="9"/>
      <c r="AX249" s="9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</row>
    <row r="250" spans="19:70" ht="15.75" customHeight="1" x14ac:dyDescent="0.25">
      <c r="S250" s="6"/>
      <c r="AT250" s="9"/>
      <c r="AU250" s="10"/>
      <c r="AV250" s="10"/>
      <c r="AW250" s="9"/>
      <c r="AX250" s="9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</row>
    <row r="251" spans="19:70" ht="15.75" customHeight="1" x14ac:dyDescent="0.25">
      <c r="S251" s="6"/>
      <c r="AT251" s="9"/>
      <c r="AU251" s="10"/>
      <c r="AV251" s="10"/>
      <c r="AW251" s="9"/>
      <c r="AX251" s="9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</row>
    <row r="252" spans="19:70" ht="15.75" customHeight="1" x14ac:dyDescent="0.25">
      <c r="S252" s="6"/>
      <c r="AT252" s="9"/>
      <c r="AU252" s="10"/>
      <c r="AV252" s="10"/>
      <c r="AW252" s="9"/>
      <c r="AX252" s="9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</row>
    <row r="253" spans="19:70" ht="15.75" customHeight="1" x14ac:dyDescent="0.25">
      <c r="S253" s="6"/>
      <c r="AT253" s="9"/>
      <c r="AU253" s="10"/>
      <c r="AV253" s="10"/>
      <c r="AW253" s="9"/>
      <c r="AX253" s="9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</row>
    <row r="254" spans="19:70" ht="15.75" customHeight="1" x14ac:dyDescent="0.25">
      <c r="S254" s="6"/>
      <c r="AT254" s="9"/>
      <c r="AU254" s="10"/>
      <c r="AV254" s="10"/>
      <c r="AW254" s="9"/>
      <c r="AX254" s="9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</row>
    <row r="255" spans="19:70" ht="15.75" customHeight="1" x14ac:dyDescent="0.25">
      <c r="S255" s="6"/>
      <c r="AT255" s="9"/>
      <c r="AU255" s="10"/>
      <c r="AV255" s="10"/>
      <c r="AW255" s="9"/>
      <c r="AX255" s="9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</row>
    <row r="256" spans="19:70" ht="15.75" customHeight="1" x14ac:dyDescent="0.25">
      <c r="S256" s="6"/>
      <c r="AT256" s="9"/>
      <c r="AU256" s="10"/>
      <c r="AV256" s="10"/>
      <c r="AW256" s="9"/>
      <c r="AX256" s="9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</row>
    <row r="257" spans="19:70" ht="15.75" customHeight="1" x14ac:dyDescent="0.25">
      <c r="S257" s="6"/>
      <c r="AT257" s="9"/>
      <c r="AU257" s="10"/>
      <c r="AV257" s="10"/>
      <c r="AW257" s="9"/>
      <c r="AX257" s="9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</row>
    <row r="258" spans="19:70" ht="15.75" customHeight="1" x14ac:dyDescent="0.25">
      <c r="S258" s="6"/>
      <c r="AT258" s="9"/>
      <c r="AU258" s="10"/>
      <c r="AV258" s="10"/>
      <c r="AW258" s="9"/>
      <c r="AX258" s="9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</row>
    <row r="259" spans="19:70" ht="15.75" customHeight="1" x14ac:dyDescent="0.25">
      <c r="S259" s="6"/>
      <c r="AT259" s="9"/>
      <c r="AU259" s="10"/>
      <c r="AV259" s="10"/>
      <c r="AW259" s="9"/>
      <c r="AX259" s="9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</row>
    <row r="260" spans="19:70" ht="15.75" customHeight="1" x14ac:dyDescent="0.25">
      <c r="S260" s="6"/>
      <c r="AT260" s="9"/>
      <c r="AU260" s="10"/>
      <c r="AV260" s="10"/>
      <c r="AW260" s="9"/>
      <c r="AX260" s="9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</row>
    <row r="261" spans="19:70" ht="15.75" customHeight="1" x14ac:dyDescent="0.25">
      <c r="S261" s="6"/>
      <c r="AT261" s="9"/>
      <c r="AU261" s="10"/>
      <c r="AV261" s="10"/>
      <c r="AW261" s="9"/>
      <c r="AX261" s="9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</row>
    <row r="262" spans="19:70" ht="15.75" customHeight="1" x14ac:dyDescent="0.25">
      <c r="S262" s="6"/>
      <c r="AT262" s="9"/>
      <c r="AU262" s="10"/>
      <c r="AV262" s="10"/>
      <c r="AW262" s="9"/>
      <c r="AX262" s="9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</row>
    <row r="263" spans="19:70" ht="15.75" customHeight="1" x14ac:dyDescent="0.25">
      <c r="S263" s="6"/>
      <c r="AT263" s="9"/>
      <c r="AU263" s="10"/>
      <c r="AV263" s="10"/>
      <c r="AW263" s="9"/>
      <c r="AX263" s="9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</row>
    <row r="264" spans="19:70" ht="15.75" customHeight="1" x14ac:dyDescent="0.25">
      <c r="S264" s="6"/>
      <c r="AT264" s="9"/>
      <c r="AU264" s="10"/>
      <c r="AV264" s="10"/>
      <c r="AW264" s="9"/>
      <c r="AX264" s="9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</row>
    <row r="265" spans="19:70" ht="15.75" customHeight="1" x14ac:dyDescent="0.25">
      <c r="S265" s="6"/>
      <c r="AT265" s="9"/>
      <c r="AU265" s="10"/>
      <c r="AV265" s="10"/>
      <c r="AW265" s="9"/>
      <c r="AX265" s="9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</row>
    <row r="266" spans="19:70" ht="15.75" customHeight="1" x14ac:dyDescent="0.25">
      <c r="S266" s="6"/>
      <c r="AT266" s="9"/>
      <c r="AU266" s="10"/>
      <c r="AV266" s="10"/>
      <c r="AW266" s="9"/>
      <c r="AX266" s="9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</row>
    <row r="267" spans="19:70" ht="15.75" customHeight="1" x14ac:dyDescent="0.25">
      <c r="S267" s="6"/>
      <c r="AT267" s="9"/>
      <c r="AU267" s="10"/>
      <c r="AV267" s="10"/>
      <c r="AW267" s="9"/>
      <c r="AX267" s="9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</row>
    <row r="268" spans="19:70" ht="15.75" customHeight="1" x14ac:dyDescent="0.25">
      <c r="S268" s="6"/>
      <c r="AT268" s="9"/>
      <c r="AU268" s="10"/>
      <c r="AV268" s="10"/>
      <c r="AW268" s="9"/>
      <c r="AX268" s="9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</row>
    <row r="269" spans="19:70" ht="15.75" customHeight="1" x14ac:dyDescent="0.25">
      <c r="S269" s="6"/>
      <c r="AT269" s="9"/>
      <c r="AU269" s="10"/>
      <c r="AV269" s="10"/>
      <c r="AW269" s="9"/>
      <c r="AX269" s="9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</row>
    <row r="270" spans="19:70" ht="15.75" customHeight="1" x14ac:dyDescent="0.25">
      <c r="S270" s="6"/>
      <c r="AT270" s="9"/>
      <c r="AU270" s="10"/>
      <c r="AV270" s="10"/>
      <c r="AW270" s="9"/>
      <c r="AX270" s="9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</row>
    <row r="271" spans="19:70" ht="15.75" customHeight="1" x14ac:dyDescent="0.25">
      <c r="S271" s="6"/>
      <c r="AT271" s="9"/>
      <c r="AU271" s="10"/>
      <c r="AV271" s="10"/>
      <c r="AW271" s="9"/>
      <c r="AX271" s="9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</row>
    <row r="272" spans="19:70" ht="15.75" customHeight="1" x14ac:dyDescent="0.25">
      <c r="S272" s="6"/>
      <c r="AT272" s="9"/>
      <c r="AU272" s="10"/>
      <c r="AV272" s="10"/>
      <c r="AW272" s="9"/>
      <c r="AX272" s="9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</row>
    <row r="273" spans="19:70" ht="15.75" customHeight="1" x14ac:dyDescent="0.25">
      <c r="S273" s="6"/>
      <c r="AT273" s="9"/>
      <c r="AU273" s="10"/>
      <c r="AV273" s="10"/>
      <c r="AW273" s="9"/>
      <c r="AX273" s="9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</row>
    <row r="274" spans="19:70" ht="15.75" customHeight="1" x14ac:dyDescent="0.25">
      <c r="S274" s="6"/>
      <c r="AT274" s="9"/>
      <c r="AU274" s="10"/>
      <c r="AV274" s="10"/>
      <c r="AW274" s="9"/>
      <c r="AX274" s="9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</row>
    <row r="275" spans="19:70" ht="15.75" customHeight="1" x14ac:dyDescent="0.25">
      <c r="S275" s="6"/>
      <c r="AT275" s="9"/>
      <c r="AU275" s="10"/>
      <c r="AV275" s="10"/>
      <c r="AW275" s="9"/>
      <c r="AX275" s="9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</row>
    <row r="276" spans="19:70" ht="15.75" customHeight="1" x14ac:dyDescent="0.25">
      <c r="S276" s="6"/>
      <c r="AT276" s="9"/>
      <c r="AU276" s="10"/>
      <c r="AV276" s="10"/>
      <c r="AW276" s="9"/>
      <c r="AX276" s="9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</row>
    <row r="277" spans="19:70" ht="15.75" customHeight="1" x14ac:dyDescent="0.25">
      <c r="S277" s="6"/>
      <c r="AT277" s="9"/>
      <c r="AU277" s="10"/>
      <c r="AV277" s="10"/>
      <c r="AW277" s="9"/>
      <c r="AX277" s="9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</row>
    <row r="278" spans="19:70" ht="15.75" customHeight="1" x14ac:dyDescent="0.25">
      <c r="S278" s="6"/>
      <c r="AT278" s="9"/>
      <c r="AU278" s="10"/>
      <c r="AV278" s="10"/>
      <c r="AW278" s="9"/>
      <c r="AX278" s="9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</row>
    <row r="279" spans="19:70" ht="15.75" customHeight="1" x14ac:dyDescent="0.25">
      <c r="S279" s="6"/>
      <c r="AT279" s="9"/>
      <c r="AU279" s="10"/>
      <c r="AV279" s="10"/>
      <c r="AW279" s="9"/>
      <c r="AX279" s="9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</row>
    <row r="280" spans="19:70" ht="15.75" customHeight="1" x14ac:dyDescent="0.25">
      <c r="S280" s="6"/>
      <c r="AT280" s="9"/>
      <c r="AU280" s="10"/>
      <c r="AV280" s="10"/>
      <c r="AW280" s="9"/>
      <c r="AX280" s="9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</row>
    <row r="281" spans="19:70" ht="15.75" customHeight="1" x14ac:dyDescent="0.25">
      <c r="S281" s="6"/>
      <c r="AT281" s="9"/>
      <c r="AU281" s="10"/>
      <c r="AV281" s="10"/>
      <c r="AW281" s="9"/>
      <c r="AX281" s="9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</row>
    <row r="282" spans="19:70" ht="15.75" customHeight="1" x14ac:dyDescent="0.25">
      <c r="S282" s="6"/>
      <c r="AT282" s="9"/>
      <c r="AU282" s="10"/>
      <c r="AV282" s="10"/>
      <c r="AW282" s="9"/>
      <c r="AX282" s="9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</row>
    <row r="283" spans="19:70" ht="15.75" customHeight="1" x14ac:dyDescent="0.25">
      <c r="S283" s="6"/>
      <c r="AT283" s="9"/>
      <c r="AU283" s="10"/>
      <c r="AV283" s="10"/>
      <c r="AW283" s="9"/>
      <c r="AX283" s="9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</row>
    <row r="284" spans="19:70" ht="15.75" customHeight="1" x14ac:dyDescent="0.25">
      <c r="S284" s="6"/>
      <c r="AT284" s="9"/>
      <c r="AU284" s="10"/>
      <c r="AV284" s="10"/>
      <c r="AW284" s="9"/>
      <c r="AX284" s="9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</row>
    <row r="285" spans="19:70" ht="15.75" customHeight="1" x14ac:dyDescent="0.25">
      <c r="S285" s="6"/>
      <c r="AT285" s="9"/>
      <c r="AU285" s="10"/>
      <c r="AV285" s="10"/>
      <c r="AW285" s="9"/>
      <c r="AX285" s="9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</row>
    <row r="286" spans="19:70" ht="15.75" customHeight="1" x14ac:dyDescent="0.25">
      <c r="S286" s="6"/>
      <c r="AT286" s="9"/>
      <c r="AU286" s="10"/>
      <c r="AV286" s="10"/>
      <c r="AW286" s="9"/>
      <c r="AX286" s="9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</row>
    <row r="287" spans="19:70" ht="15.75" customHeight="1" x14ac:dyDescent="0.25">
      <c r="S287" s="6"/>
      <c r="AT287" s="9"/>
      <c r="AU287" s="10"/>
      <c r="AV287" s="10"/>
      <c r="AW287" s="9"/>
      <c r="AX287" s="9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</row>
    <row r="288" spans="19:70" ht="15.75" customHeight="1" x14ac:dyDescent="0.25">
      <c r="S288" s="6"/>
      <c r="AT288" s="9"/>
      <c r="AU288" s="10"/>
      <c r="AV288" s="10"/>
      <c r="AW288" s="9"/>
      <c r="AX288" s="9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</row>
    <row r="289" spans="19:70" ht="15.75" customHeight="1" x14ac:dyDescent="0.25">
      <c r="S289" s="6"/>
      <c r="AT289" s="9"/>
      <c r="AU289" s="10"/>
      <c r="AV289" s="10"/>
      <c r="AW289" s="9"/>
      <c r="AX289" s="9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</row>
    <row r="290" spans="19:70" ht="15.75" customHeight="1" x14ac:dyDescent="0.25">
      <c r="S290" s="6"/>
      <c r="AT290" s="9"/>
      <c r="AU290" s="10"/>
      <c r="AV290" s="10"/>
      <c r="AW290" s="9"/>
      <c r="AX290" s="9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</row>
    <row r="291" spans="19:70" ht="15.75" customHeight="1" x14ac:dyDescent="0.25">
      <c r="S291" s="6"/>
      <c r="AT291" s="9"/>
      <c r="AU291" s="10"/>
      <c r="AV291" s="10"/>
      <c r="AW291" s="9"/>
      <c r="AX291" s="9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</row>
    <row r="292" spans="19:70" ht="15.75" customHeight="1" x14ac:dyDescent="0.25">
      <c r="S292" s="6"/>
      <c r="AT292" s="9"/>
      <c r="AU292" s="10"/>
      <c r="AV292" s="10"/>
      <c r="AW292" s="9"/>
      <c r="AX292" s="9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</row>
    <row r="293" spans="19:70" ht="15.75" customHeight="1" x14ac:dyDescent="0.25">
      <c r="S293" s="6"/>
      <c r="AT293" s="9"/>
      <c r="AU293" s="10"/>
      <c r="AV293" s="10"/>
      <c r="AW293" s="9"/>
      <c r="AX293" s="9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</row>
    <row r="294" spans="19:70" ht="15.75" customHeight="1" x14ac:dyDescent="0.25">
      <c r="S294" s="6"/>
      <c r="AT294" s="9"/>
      <c r="AU294" s="10"/>
      <c r="AV294" s="10"/>
      <c r="AW294" s="9"/>
      <c r="AX294" s="9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</row>
    <row r="295" spans="19:70" ht="15.75" customHeight="1" x14ac:dyDescent="0.25">
      <c r="S295" s="6"/>
      <c r="AT295" s="9"/>
      <c r="AU295" s="10"/>
      <c r="AV295" s="10"/>
      <c r="AW295" s="9"/>
      <c r="AX295" s="9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</row>
    <row r="296" spans="19:70" ht="15.75" customHeight="1" x14ac:dyDescent="0.25">
      <c r="S296" s="6"/>
      <c r="AT296" s="9"/>
      <c r="AU296" s="10"/>
      <c r="AV296" s="10"/>
      <c r="AW296" s="9"/>
      <c r="AX296" s="9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</row>
    <row r="297" spans="19:70" ht="15.75" customHeight="1" x14ac:dyDescent="0.25">
      <c r="S297" s="6"/>
      <c r="AT297" s="9"/>
      <c r="AU297" s="10"/>
      <c r="AV297" s="10"/>
      <c r="AW297" s="9"/>
      <c r="AX297" s="9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</row>
    <row r="298" spans="19:70" ht="15.75" customHeight="1" x14ac:dyDescent="0.25">
      <c r="S298" s="6"/>
      <c r="AT298" s="9"/>
      <c r="AU298" s="10"/>
      <c r="AV298" s="10"/>
      <c r="AW298" s="9"/>
      <c r="AX298" s="9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</row>
    <row r="299" spans="19:70" ht="15.75" customHeight="1" x14ac:dyDescent="0.25">
      <c r="S299" s="6"/>
      <c r="AT299" s="9"/>
      <c r="AU299" s="10"/>
      <c r="AV299" s="10"/>
      <c r="AW299" s="9"/>
      <c r="AX299" s="9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</row>
    <row r="300" spans="19:70" ht="15.75" customHeight="1" x14ac:dyDescent="0.25">
      <c r="S300" s="6"/>
      <c r="AT300" s="9"/>
      <c r="AU300" s="10"/>
      <c r="AV300" s="10"/>
      <c r="AW300" s="9"/>
      <c r="AX300" s="9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</row>
    <row r="301" spans="19:70" ht="15.75" customHeight="1" x14ac:dyDescent="0.25">
      <c r="S301" s="6"/>
      <c r="AT301" s="9"/>
      <c r="AU301" s="10"/>
      <c r="AV301" s="10"/>
      <c r="AW301" s="9"/>
      <c r="AX301" s="9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</row>
    <row r="302" spans="19:70" ht="15.75" customHeight="1" x14ac:dyDescent="0.25">
      <c r="S302" s="6"/>
      <c r="AT302" s="9"/>
      <c r="AU302" s="10"/>
      <c r="AV302" s="10"/>
      <c r="AW302" s="9"/>
      <c r="AX302" s="9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</row>
    <row r="303" spans="19:70" ht="15.75" customHeight="1" x14ac:dyDescent="0.25">
      <c r="S303" s="6"/>
      <c r="AT303" s="9"/>
      <c r="AU303" s="10"/>
      <c r="AV303" s="10"/>
      <c r="AW303" s="9"/>
      <c r="AX303" s="9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</row>
    <row r="304" spans="19:70" ht="15.75" customHeight="1" x14ac:dyDescent="0.25">
      <c r="S304" s="6"/>
      <c r="AT304" s="9"/>
      <c r="AU304" s="10"/>
      <c r="AV304" s="10"/>
      <c r="AW304" s="9"/>
      <c r="AX304" s="9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</row>
    <row r="305" spans="19:70" ht="15.75" customHeight="1" x14ac:dyDescent="0.25">
      <c r="S305" s="6"/>
      <c r="AT305" s="9"/>
      <c r="AU305" s="10"/>
      <c r="AV305" s="10"/>
      <c r="AW305" s="9"/>
      <c r="AX305" s="9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</row>
    <row r="306" spans="19:70" ht="15.75" customHeight="1" x14ac:dyDescent="0.25">
      <c r="S306" s="6"/>
      <c r="AT306" s="9"/>
      <c r="AU306" s="10"/>
      <c r="AV306" s="10"/>
      <c r="AW306" s="9"/>
      <c r="AX306" s="9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</row>
    <row r="307" spans="19:70" ht="15.75" customHeight="1" x14ac:dyDescent="0.25">
      <c r="S307" s="6"/>
      <c r="AT307" s="9"/>
      <c r="AU307" s="10"/>
      <c r="AV307" s="10"/>
      <c r="AW307" s="9"/>
      <c r="AX307" s="9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</row>
    <row r="308" spans="19:70" ht="15.75" customHeight="1" x14ac:dyDescent="0.25">
      <c r="S308" s="6"/>
      <c r="AT308" s="9"/>
      <c r="AU308" s="10"/>
      <c r="AV308" s="10"/>
      <c r="AW308" s="9"/>
      <c r="AX308" s="9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</row>
    <row r="309" spans="19:70" ht="15.75" customHeight="1" x14ac:dyDescent="0.25">
      <c r="S309" s="6"/>
      <c r="AT309" s="9"/>
      <c r="AU309" s="10"/>
      <c r="AV309" s="10"/>
      <c r="AW309" s="9"/>
      <c r="AX309" s="9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</row>
    <row r="310" spans="19:70" ht="15.75" customHeight="1" x14ac:dyDescent="0.25">
      <c r="S310" s="6"/>
      <c r="AT310" s="9"/>
      <c r="AU310" s="10"/>
      <c r="AV310" s="10"/>
      <c r="AW310" s="9"/>
      <c r="AX310" s="9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</row>
    <row r="311" spans="19:70" ht="15.75" customHeight="1" x14ac:dyDescent="0.25">
      <c r="S311" s="6"/>
      <c r="AT311" s="9"/>
      <c r="AU311" s="10"/>
      <c r="AV311" s="10"/>
      <c r="AW311" s="9"/>
      <c r="AX311" s="9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</row>
    <row r="312" spans="19:70" ht="15.75" customHeight="1" x14ac:dyDescent="0.25">
      <c r="S312" s="6"/>
      <c r="AT312" s="9"/>
      <c r="AU312" s="10"/>
      <c r="AV312" s="10"/>
      <c r="AW312" s="9"/>
      <c r="AX312" s="9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</row>
    <row r="313" spans="19:70" ht="15.75" customHeight="1" x14ac:dyDescent="0.25">
      <c r="S313" s="6"/>
      <c r="AT313" s="9"/>
      <c r="AU313" s="10"/>
      <c r="AV313" s="10"/>
      <c r="AW313" s="9"/>
      <c r="AX313" s="9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</row>
    <row r="314" spans="19:70" ht="15.75" customHeight="1" x14ac:dyDescent="0.25">
      <c r="S314" s="6"/>
      <c r="AT314" s="9"/>
      <c r="AU314" s="10"/>
      <c r="AV314" s="10"/>
      <c r="AW314" s="9"/>
      <c r="AX314" s="9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</row>
    <row r="315" spans="19:70" ht="15.75" customHeight="1" x14ac:dyDescent="0.25">
      <c r="S315" s="6"/>
      <c r="AT315" s="9"/>
      <c r="AU315" s="10"/>
      <c r="AV315" s="10"/>
      <c r="AW315" s="9"/>
      <c r="AX315" s="9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</row>
    <row r="316" spans="19:70" ht="15.75" customHeight="1" x14ac:dyDescent="0.25">
      <c r="S316" s="6"/>
      <c r="AT316" s="9"/>
      <c r="AU316" s="10"/>
      <c r="AV316" s="10"/>
      <c r="AW316" s="9"/>
      <c r="AX316" s="9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</row>
    <row r="317" spans="19:70" ht="15.75" customHeight="1" x14ac:dyDescent="0.25">
      <c r="S317" s="6"/>
      <c r="AT317" s="9"/>
      <c r="AU317" s="10"/>
      <c r="AV317" s="10"/>
      <c r="AW317" s="9"/>
      <c r="AX317" s="9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</row>
    <row r="318" spans="19:70" ht="15.75" customHeight="1" x14ac:dyDescent="0.25">
      <c r="S318" s="6"/>
      <c r="AT318" s="9"/>
      <c r="AU318" s="10"/>
      <c r="AV318" s="10"/>
      <c r="AW318" s="9"/>
      <c r="AX318" s="9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</row>
    <row r="319" spans="19:70" ht="15.75" customHeight="1" x14ac:dyDescent="0.25">
      <c r="S319" s="6"/>
      <c r="AT319" s="9"/>
      <c r="AU319" s="10"/>
      <c r="AV319" s="10"/>
      <c r="AW319" s="9"/>
      <c r="AX319" s="9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</row>
    <row r="320" spans="19:70" ht="15.75" customHeight="1" x14ac:dyDescent="0.25">
      <c r="S320" s="6"/>
      <c r="AT320" s="9"/>
      <c r="AU320" s="10"/>
      <c r="AV320" s="10"/>
      <c r="AW320" s="9"/>
      <c r="AX320" s="9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</row>
    <row r="321" spans="19:70" ht="15.75" customHeight="1" x14ac:dyDescent="0.25">
      <c r="S321" s="6"/>
      <c r="AT321" s="9"/>
      <c r="AU321" s="10"/>
      <c r="AV321" s="10"/>
      <c r="AW321" s="9"/>
      <c r="AX321" s="9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</row>
    <row r="322" spans="19:70" ht="15.75" customHeight="1" x14ac:dyDescent="0.25">
      <c r="S322" s="6"/>
      <c r="AT322" s="9"/>
      <c r="AU322" s="10"/>
      <c r="AV322" s="10"/>
      <c r="AW322" s="9"/>
      <c r="AX322" s="9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</row>
    <row r="323" spans="19:70" ht="15.75" customHeight="1" x14ac:dyDescent="0.25">
      <c r="S323" s="6"/>
      <c r="AT323" s="9"/>
      <c r="AU323" s="10"/>
      <c r="AV323" s="10"/>
      <c r="AW323" s="9"/>
      <c r="AX323" s="9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</row>
    <row r="324" spans="19:70" ht="15.75" customHeight="1" x14ac:dyDescent="0.25">
      <c r="S324" s="6"/>
      <c r="AT324" s="9"/>
      <c r="AU324" s="10"/>
      <c r="AV324" s="10"/>
      <c r="AW324" s="9"/>
      <c r="AX324" s="9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</row>
    <row r="325" spans="19:70" ht="15.75" customHeight="1" x14ac:dyDescent="0.25">
      <c r="S325" s="6"/>
      <c r="AT325" s="9"/>
      <c r="AU325" s="10"/>
      <c r="AV325" s="10"/>
      <c r="AW325" s="9"/>
      <c r="AX325" s="9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</row>
    <row r="326" spans="19:70" ht="15.75" customHeight="1" x14ac:dyDescent="0.25">
      <c r="S326" s="6"/>
      <c r="AT326" s="9"/>
      <c r="AU326" s="10"/>
      <c r="AV326" s="10"/>
      <c r="AW326" s="9"/>
      <c r="AX326" s="9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</row>
    <row r="327" spans="19:70" ht="15.75" customHeight="1" x14ac:dyDescent="0.25">
      <c r="S327" s="6"/>
      <c r="AT327" s="9"/>
      <c r="AU327" s="10"/>
      <c r="AV327" s="10"/>
      <c r="AW327" s="9"/>
      <c r="AX327" s="9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</row>
    <row r="328" spans="19:70" ht="15.75" customHeight="1" x14ac:dyDescent="0.25">
      <c r="S328" s="6"/>
      <c r="AT328" s="9"/>
      <c r="AU328" s="10"/>
      <c r="AV328" s="10"/>
      <c r="AW328" s="9"/>
      <c r="AX328" s="9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</row>
    <row r="329" spans="19:70" ht="15.75" customHeight="1" x14ac:dyDescent="0.25">
      <c r="S329" s="6"/>
      <c r="AT329" s="9"/>
      <c r="AU329" s="10"/>
      <c r="AV329" s="10"/>
      <c r="AW329" s="9"/>
      <c r="AX329" s="9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</row>
    <row r="330" spans="19:70" ht="15.75" customHeight="1" x14ac:dyDescent="0.25">
      <c r="S330" s="6"/>
      <c r="AT330" s="9"/>
      <c r="AU330" s="10"/>
      <c r="AV330" s="10"/>
      <c r="AW330" s="9"/>
      <c r="AX330" s="9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</row>
    <row r="331" spans="19:70" ht="15.75" customHeight="1" x14ac:dyDescent="0.25">
      <c r="S331" s="6"/>
      <c r="AT331" s="9"/>
      <c r="AU331" s="10"/>
      <c r="AV331" s="10"/>
      <c r="AW331" s="9"/>
      <c r="AX331" s="9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</row>
    <row r="332" spans="19:70" ht="15.75" customHeight="1" x14ac:dyDescent="0.25">
      <c r="S332" s="6"/>
      <c r="AT332" s="9"/>
      <c r="AU332" s="10"/>
      <c r="AV332" s="10"/>
      <c r="AW332" s="9"/>
      <c r="AX332" s="9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</row>
    <row r="333" spans="19:70" ht="15.75" customHeight="1" x14ac:dyDescent="0.25">
      <c r="S333" s="6"/>
      <c r="AT333" s="9"/>
      <c r="AU333" s="10"/>
      <c r="AV333" s="10"/>
      <c r="AW333" s="9"/>
      <c r="AX333" s="9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</row>
    <row r="334" spans="19:70" ht="15.75" customHeight="1" x14ac:dyDescent="0.25">
      <c r="S334" s="6"/>
      <c r="AT334" s="9"/>
      <c r="AU334" s="10"/>
      <c r="AV334" s="10"/>
      <c r="AW334" s="9"/>
      <c r="AX334" s="9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</row>
    <row r="335" spans="19:70" ht="15.75" customHeight="1" x14ac:dyDescent="0.25">
      <c r="S335" s="6"/>
      <c r="AT335" s="9"/>
      <c r="AU335" s="10"/>
      <c r="AV335" s="10"/>
      <c r="AW335" s="9"/>
      <c r="AX335" s="9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</row>
    <row r="336" spans="19:70" ht="15.75" customHeight="1" x14ac:dyDescent="0.25">
      <c r="S336" s="6"/>
      <c r="AT336" s="9"/>
      <c r="AU336" s="10"/>
      <c r="AV336" s="10"/>
      <c r="AW336" s="9"/>
      <c r="AX336" s="9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</row>
    <row r="337" spans="19:70" ht="15.75" customHeight="1" x14ac:dyDescent="0.25">
      <c r="S337" s="6"/>
      <c r="AT337" s="9"/>
      <c r="AU337" s="10"/>
      <c r="AV337" s="10"/>
      <c r="AW337" s="9"/>
      <c r="AX337" s="9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</row>
    <row r="338" spans="19:70" ht="15.75" customHeight="1" x14ac:dyDescent="0.25">
      <c r="S338" s="6"/>
      <c r="AT338" s="9"/>
      <c r="AU338" s="10"/>
      <c r="AV338" s="10"/>
      <c r="AW338" s="9"/>
      <c r="AX338" s="9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</row>
    <row r="339" spans="19:70" ht="15.75" customHeight="1" x14ac:dyDescent="0.25">
      <c r="S339" s="6"/>
      <c r="AT339" s="9"/>
      <c r="AU339" s="10"/>
      <c r="AV339" s="10"/>
      <c r="AW339" s="9"/>
      <c r="AX339" s="9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</row>
    <row r="340" spans="19:70" ht="15.75" customHeight="1" x14ac:dyDescent="0.25">
      <c r="S340" s="6"/>
      <c r="AT340" s="9"/>
      <c r="AU340" s="10"/>
      <c r="AV340" s="10"/>
      <c r="AW340" s="9"/>
      <c r="AX340" s="9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</row>
    <row r="341" spans="19:70" ht="15.75" customHeight="1" x14ac:dyDescent="0.25">
      <c r="S341" s="6"/>
      <c r="AT341" s="9"/>
      <c r="AU341" s="10"/>
      <c r="AV341" s="10"/>
      <c r="AW341" s="9"/>
      <c r="AX341" s="9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</row>
    <row r="342" spans="19:70" ht="15.75" customHeight="1" x14ac:dyDescent="0.25">
      <c r="S342" s="6"/>
      <c r="AT342" s="9"/>
      <c r="AU342" s="10"/>
      <c r="AV342" s="10"/>
      <c r="AW342" s="9"/>
      <c r="AX342" s="9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</row>
    <row r="343" spans="19:70" ht="15.75" customHeight="1" x14ac:dyDescent="0.25">
      <c r="S343" s="6"/>
      <c r="AT343" s="9"/>
      <c r="AU343" s="10"/>
      <c r="AV343" s="10"/>
      <c r="AW343" s="9"/>
      <c r="AX343" s="9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</row>
    <row r="344" spans="19:70" ht="15.75" customHeight="1" x14ac:dyDescent="0.25">
      <c r="S344" s="6"/>
      <c r="AT344" s="9"/>
      <c r="AU344" s="10"/>
      <c r="AV344" s="10"/>
      <c r="AW344" s="9"/>
      <c r="AX344" s="9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</row>
    <row r="345" spans="19:70" ht="15.75" customHeight="1" x14ac:dyDescent="0.25">
      <c r="S345" s="6"/>
      <c r="AT345" s="9"/>
      <c r="AU345" s="10"/>
      <c r="AV345" s="10"/>
      <c r="AW345" s="9"/>
      <c r="AX345" s="9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</row>
    <row r="346" spans="19:70" ht="15.75" customHeight="1" x14ac:dyDescent="0.25">
      <c r="S346" s="6"/>
      <c r="AT346" s="9"/>
      <c r="AU346" s="10"/>
      <c r="AV346" s="10"/>
      <c r="AW346" s="9"/>
      <c r="AX346" s="9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</row>
    <row r="347" spans="19:70" ht="15.75" customHeight="1" x14ac:dyDescent="0.25">
      <c r="S347" s="6"/>
      <c r="AT347" s="9"/>
      <c r="AU347" s="10"/>
      <c r="AV347" s="10"/>
      <c r="AW347" s="9"/>
      <c r="AX347" s="9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</row>
    <row r="348" spans="19:70" ht="15.75" customHeight="1" x14ac:dyDescent="0.25">
      <c r="S348" s="6"/>
      <c r="AT348" s="9"/>
      <c r="AU348" s="10"/>
      <c r="AV348" s="10"/>
      <c r="AW348" s="9"/>
      <c r="AX348" s="9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</row>
    <row r="349" spans="19:70" ht="15.75" customHeight="1" x14ac:dyDescent="0.25">
      <c r="S349" s="6"/>
      <c r="AT349" s="9"/>
      <c r="AU349" s="10"/>
      <c r="AV349" s="10"/>
      <c r="AW349" s="9"/>
      <c r="AX349" s="9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</row>
    <row r="350" spans="19:70" ht="15.75" customHeight="1" x14ac:dyDescent="0.25">
      <c r="S350" s="6"/>
      <c r="AT350" s="9"/>
      <c r="AU350" s="10"/>
      <c r="AV350" s="10"/>
      <c r="AW350" s="9"/>
      <c r="AX350" s="9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</row>
    <row r="351" spans="19:70" ht="15.75" customHeight="1" x14ac:dyDescent="0.25">
      <c r="S351" s="6"/>
      <c r="AT351" s="9"/>
      <c r="AU351" s="10"/>
      <c r="AV351" s="10"/>
      <c r="AW351" s="9"/>
      <c r="AX351" s="9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</row>
    <row r="352" spans="19:70" ht="15.75" customHeight="1" x14ac:dyDescent="0.25">
      <c r="S352" s="6"/>
      <c r="AT352" s="9"/>
      <c r="AU352" s="10"/>
      <c r="AV352" s="10"/>
      <c r="AW352" s="9"/>
      <c r="AX352" s="9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</row>
    <row r="353" spans="19:70" ht="15.75" customHeight="1" x14ac:dyDescent="0.25">
      <c r="S353" s="6"/>
      <c r="AT353" s="9"/>
      <c r="AU353" s="10"/>
      <c r="AV353" s="10"/>
      <c r="AW353" s="9"/>
      <c r="AX353" s="9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</row>
    <row r="354" spans="19:70" ht="15.75" customHeight="1" x14ac:dyDescent="0.25">
      <c r="S354" s="6"/>
      <c r="AT354" s="9"/>
      <c r="AU354" s="10"/>
      <c r="AV354" s="10"/>
      <c r="AW354" s="9"/>
      <c r="AX354" s="9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</row>
    <row r="355" spans="19:70" ht="15.75" customHeight="1" x14ac:dyDescent="0.25">
      <c r="S355" s="6"/>
      <c r="AT355" s="9"/>
      <c r="AU355" s="10"/>
      <c r="AV355" s="10"/>
      <c r="AW355" s="9"/>
      <c r="AX355" s="9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</row>
    <row r="356" spans="19:70" ht="15.75" customHeight="1" x14ac:dyDescent="0.25">
      <c r="S356" s="6"/>
      <c r="AT356" s="9"/>
      <c r="AU356" s="10"/>
      <c r="AV356" s="10"/>
      <c r="AW356" s="9"/>
      <c r="AX356" s="9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</row>
    <row r="357" spans="19:70" ht="15.75" customHeight="1" x14ac:dyDescent="0.25">
      <c r="S357" s="6"/>
      <c r="AT357" s="9"/>
      <c r="AU357" s="10"/>
      <c r="AV357" s="10"/>
      <c r="AW357" s="9"/>
      <c r="AX357" s="9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</row>
    <row r="358" spans="19:70" ht="15.75" customHeight="1" x14ac:dyDescent="0.25">
      <c r="S358" s="6"/>
      <c r="AT358" s="9"/>
      <c r="AU358" s="10"/>
      <c r="AV358" s="10"/>
      <c r="AW358" s="9"/>
      <c r="AX358" s="9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</row>
    <row r="359" spans="19:70" ht="15.75" customHeight="1" x14ac:dyDescent="0.25">
      <c r="S359" s="6"/>
      <c r="AT359" s="9"/>
      <c r="AU359" s="10"/>
      <c r="AV359" s="10"/>
      <c r="AW359" s="9"/>
      <c r="AX359" s="9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</row>
    <row r="360" spans="19:70" ht="15.75" customHeight="1" x14ac:dyDescent="0.25">
      <c r="S360" s="6"/>
      <c r="AT360" s="9"/>
      <c r="AU360" s="10"/>
      <c r="AV360" s="10"/>
      <c r="AW360" s="9"/>
      <c r="AX360" s="9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</row>
    <row r="361" spans="19:70" ht="15.75" customHeight="1" x14ac:dyDescent="0.25">
      <c r="S361" s="6"/>
      <c r="AT361" s="9"/>
      <c r="AU361" s="10"/>
      <c r="AV361" s="10"/>
      <c r="AW361" s="9"/>
      <c r="AX361" s="9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</row>
    <row r="362" spans="19:70" ht="15.75" customHeight="1" x14ac:dyDescent="0.25">
      <c r="S362" s="6"/>
      <c r="AT362" s="9"/>
      <c r="AU362" s="10"/>
      <c r="AV362" s="10"/>
      <c r="AW362" s="9"/>
      <c r="AX362" s="9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</row>
    <row r="363" spans="19:70" ht="15.75" customHeight="1" x14ac:dyDescent="0.25">
      <c r="S363" s="6"/>
      <c r="AT363" s="9"/>
      <c r="AU363" s="10"/>
      <c r="AV363" s="10"/>
      <c r="AW363" s="9"/>
      <c r="AX363" s="9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</row>
    <row r="364" spans="19:70" ht="15.75" customHeight="1" x14ac:dyDescent="0.25">
      <c r="S364" s="6"/>
      <c r="AT364" s="9"/>
      <c r="AU364" s="10"/>
      <c r="AV364" s="10"/>
      <c r="AW364" s="9"/>
      <c r="AX364" s="9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</row>
    <row r="365" spans="19:70" ht="15.75" customHeight="1" x14ac:dyDescent="0.25">
      <c r="S365" s="6"/>
      <c r="AT365" s="9"/>
      <c r="AU365" s="10"/>
      <c r="AV365" s="10"/>
      <c r="AW365" s="9"/>
      <c r="AX365" s="9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</row>
    <row r="366" spans="19:70" ht="15.75" customHeight="1" x14ac:dyDescent="0.25">
      <c r="S366" s="6"/>
      <c r="AT366" s="9"/>
      <c r="AU366" s="10"/>
      <c r="AV366" s="10"/>
      <c r="AW366" s="9"/>
      <c r="AX366" s="9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</row>
    <row r="367" spans="19:70" ht="15.75" customHeight="1" x14ac:dyDescent="0.25">
      <c r="S367" s="6"/>
      <c r="AT367" s="9"/>
      <c r="AU367" s="10"/>
      <c r="AV367" s="10"/>
      <c r="AW367" s="9"/>
      <c r="AX367" s="9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</row>
    <row r="368" spans="19:70" ht="15.75" customHeight="1" x14ac:dyDescent="0.25">
      <c r="S368" s="6"/>
      <c r="AT368" s="9"/>
      <c r="AU368" s="10"/>
      <c r="AV368" s="10"/>
      <c r="AW368" s="9"/>
      <c r="AX368" s="9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</row>
    <row r="369" spans="19:70" ht="15.75" customHeight="1" x14ac:dyDescent="0.25">
      <c r="S369" s="6"/>
      <c r="AT369" s="9"/>
      <c r="AU369" s="10"/>
      <c r="AV369" s="10"/>
      <c r="AW369" s="9"/>
      <c r="AX369" s="9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</row>
    <row r="370" spans="19:70" ht="15.75" customHeight="1" x14ac:dyDescent="0.25">
      <c r="S370" s="6"/>
      <c r="AT370" s="9"/>
      <c r="AU370" s="10"/>
      <c r="AV370" s="10"/>
      <c r="AW370" s="9"/>
      <c r="AX370" s="9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</row>
    <row r="371" spans="19:70" ht="15.75" customHeight="1" x14ac:dyDescent="0.25">
      <c r="S371" s="6"/>
      <c r="AT371" s="9"/>
      <c r="AU371" s="10"/>
      <c r="AV371" s="10"/>
      <c r="AW371" s="9"/>
      <c r="AX371" s="9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</row>
    <row r="372" spans="19:70" ht="15.75" customHeight="1" x14ac:dyDescent="0.25">
      <c r="S372" s="6"/>
      <c r="AT372" s="9"/>
      <c r="AU372" s="10"/>
      <c r="AV372" s="10"/>
      <c r="AW372" s="9"/>
      <c r="AX372" s="9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</row>
    <row r="373" spans="19:70" ht="15.75" customHeight="1" x14ac:dyDescent="0.25">
      <c r="S373" s="6"/>
      <c r="AT373" s="9"/>
      <c r="AU373" s="10"/>
      <c r="AV373" s="10"/>
      <c r="AW373" s="9"/>
      <c r="AX373" s="9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</row>
    <row r="374" spans="19:70" ht="15.75" customHeight="1" x14ac:dyDescent="0.25">
      <c r="S374" s="6"/>
      <c r="AT374" s="9"/>
      <c r="AU374" s="10"/>
      <c r="AV374" s="10"/>
      <c r="AW374" s="9"/>
      <c r="AX374" s="9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</row>
    <row r="375" spans="19:70" ht="15.75" customHeight="1" x14ac:dyDescent="0.25">
      <c r="S375" s="6"/>
      <c r="AT375" s="9"/>
      <c r="AU375" s="10"/>
      <c r="AV375" s="10"/>
      <c r="AW375" s="9"/>
      <c r="AX375" s="9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</row>
    <row r="376" spans="19:70" ht="15.75" customHeight="1" x14ac:dyDescent="0.25">
      <c r="S376" s="6"/>
      <c r="AT376" s="9"/>
      <c r="AU376" s="10"/>
      <c r="AV376" s="10"/>
      <c r="AW376" s="9"/>
      <c r="AX376" s="9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</row>
    <row r="377" spans="19:70" ht="15.75" customHeight="1" x14ac:dyDescent="0.25">
      <c r="S377" s="6"/>
      <c r="AT377" s="9"/>
      <c r="AU377" s="10"/>
      <c r="AV377" s="10"/>
      <c r="AW377" s="9"/>
      <c r="AX377" s="9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</row>
    <row r="378" spans="19:70" ht="15.75" customHeight="1" x14ac:dyDescent="0.25">
      <c r="S378" s="6"/>
      <c r="AT378" s="9"/>
      <c r="AU378" s="10"/>
      <c r="AV378" s="10"/>
      <c r="AW378" s="9"/>
      <c r="AX378" s="9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</row>
    <row r="379" spans="19:70" ht="15.75" customHeight="1" x14ac:dyDescent="0.25">
      <c r="S379" s="6"/>
      <c r="AT379" s="9"/>
      <c r="AU379" s="10"/>
      <c r="AV379" s="10"/>
      <c r="AW379" s="9"/>
      <c r="AX379" s="9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</row>
    <row r="380" spans="19:70" ht="15.75" customHeight="1" x14ac:dyDescent="0.25">
      <c r="S380" s="6"/>
      <c r="AT380" s="9"/>
      <c r="AU380" s="10"/>
      <c r="AV380" s="10"/>
      <c r="AW380" s="9"/>
      <c r="AX380" s="9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</row>
    <row r="381" spans="19:70" ht="15.75" customHeight="1" x14ac:dyDescent="0.25">
      <c r="S381" s="6"/>
      <c r="AT381" s="9"/>
      <c r="AU381" s="10"/>
      <c r="AV381" s="10"/>
      <c r="AW381" s="9"/>
      <c r="AX381" s="9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</row>
    <row r="382" spans="19:70" ht="15.75" customHeight="1" x14ac:dyDescent="0.25">
      <c r="S382" s="6"/>
      <c r="AT382" s="9"/>
      <c r="AU382" s="10"/>
      <c r="AV382" s="10"/>
      <c r="AW382" s="9"/>
      <c r="AX382" s="9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</row>
    <row r="383" spans="19:70" ht="15.75" customHeight="1" x14ac:dyDescent="0.25">
      <c r="S383" s="6"/>
      <c r="AT383" s="9"/>
      <c r="AU383" s="10"/>
      <c r="AV383" s="10"/>
      <c r="AW383" s="9"/>
      <c r="AX383" s="9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</row>
    <row r="384" spans="19:70" ht="15.75" customHeight="1" x14ac:dyDescent="0.25">
      <c r="S384" s="6"/>
      <c r="AT384" s="9"/>
      <c r="AU384" s="10"/>
      <c r="AV384" s="10"/>
      <c r="AW384" s="9"/>
      <c r="AX384" s="9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</row>
    <row r="385" spans="9:70" ht="15.75" customHeight="1" x14ac:dyDescent="0.25">
      <c r="S385" s="6"/>
      <c r="AT385" s="9"/>
      <c r="AU385" s="10"/>
      <c r="AV385" s="10"/>
      <c r="AW385" s="9"/>
      <c r="AX385" s="9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</row>
    <row r="386" spans="9:70" ht="15.75" customHeight="1" x14ac:dyDescent="0.25">
      <c r="S386" s="6"/>
      <c r="AT386" s="9"/>
      <c r="AU386" s="10"/>
      <c r="AV386" s="10"/>
      <c r="AW386" s="9"/>
      <c r="AX386" s="9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</row>
    <row r="387" spans="9:70" ht="15.75" customHeight="1" x14ac:dyDescent="0.25">
      <c r="S387" s="6"/>
      <c r="AT387" s="9"/>
      <c r="AU387" s="10"/>
      <c r="AV387" s="10"/>
      <c r="AW387" s="9"/>
      <c r="AX387" s="9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</row>
    <row r="388" spans="9:70" ht="15.75" customHeight="1" x14ac:dyDescent="0.25">
      <c r="S388" s="6"/>
      <c r="AT388" s="9"/>
      <c r="AU388" s="10"/>
      <c r="AV388" s="10"/>
      <c r="AW388" s="9"/>
      <c r="AX388" s="9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</row>
    <row r="389" spans="9:70" ht="15.75" customHeight="1" x14ac:dyDescent="0.25">
      <c r="S389" s="6"/>
      <c r="AT389" s="9"/>
      <c r="AU389" s="10"/>
      <c r="AV389" s="10"/>
      <c r="AW389" s="9"/>
      <c r="AX389" s="9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</row>
    <row r="390" spans="9:70" ht="15.75" customHeight="1" x14ac:dyDescent="0.25">
      <c r="I390" s="13">
        <v>43567</v>
      </c>
      <c r="J390" s="13"/>
      <c r="K390" s="13"/>
      <c r="L390" s="13"/>
      <c r="M390" s="13"/>
      <c r="N390" s="13"/>
      <c r="S390" s="6"/>
      <c r="AT390" s="9"/>
      <c r="AU390" s="10"/>
      <c r="AV390" s="10"/>
      <c r="AW390" s="9"/>
      <c r="AX390" s="9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</row>
    <row r="391" spans="9:70" ht="15.75" customHeight="1" x14ac:dyDescent="0.25">
      <c r="S391" s="6"/>
      <c r="AT391" s="9"/>
      <c r="AU391" s="10"/>
      <c r="AV391" s="10"/>
      <c r="AW391" s="9"/>
      <c r="AX391" s="9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</row>
    <row r="392" spans="9:70" ht="15.75" customHeight="1" x14ac:dyDescent="0.25">
      <c r="S392" s="6"/>
      <c r="AT392" s="9"/>
      <c r="AU392" s="10"/>
      <c r="AV392" s="10"/>
      <c r="AW392" s="9"/>
      <c r="AX392" s="9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</row>
    <row r="393" spans="9:70" ht="15.75" customHeight="1" x14ac:dyDescent="0.25">
      <c r="S393" s="6"/>
      <c r="AT393" s="9"/>
      <c r="AU393" s="10"/>
      <c r="AV393" s="10"/>
      <c r="AW393" s="9"/>
      <c r="AX393" s="9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</row>
    <row r="394" spans="9:70" ht="15.75" customHeight="1" x14ac:dyDescent="0.25">
      <c r="S394" s="6"/>
      <c r="AT394" s="9"/>
      <c r="AU394" s="10"/>
      <c r="AV394" s="10"/>
      <c r="AW394" s="9"/>
      <c r="AX394" s="9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</row>
    <row r="395" spans="9:70" ht="15.75" customHeight="1" x14ac:dyDescent="0.25">
      <c r="S395" s="6"/>
      <c r="AT395" s="9"/>
      <c r="AU395" s="10"/>
      <c r="AV395" s="10"/>
      <c r="AW395" s="9"/>
      <c r="AX395" s="9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</row>
    <row r="396" spans="9:70" ht="15.75" customHeight="1" x14ac:dyDescent="0.25">
      <c r="S396" s="6"/>
      <c r="AT396" s="9"/>
      <c r="AU396" s="10"/>
      <c r="AV396" s="10"/>
      <c r="AW396" s="9"/>
      <c r="AX396" s="9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</row>
    <row r="397" spans="9:70" ht="15.75" customHeight="1" x14ac:dyDescent="0.25">
      <c r="S397" s="6"/>
      <c r="AT397" s="9"/>
      <c r="AU397" s="10"/>
      <c r="AV397" s="10"/>
      <c r="AW397" s="9"/>
      <c r="AX397" s="9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</row>
    <row r="398" spans="9:70" ht="15.75" customHeight="1" x14ac:dyDescent="0.25">
      <c r="S398" s="6"/>
      <c r="AT398" s="9"/>
      <c r="AU398" s="10"/>
      <c r="AV398" s="10"/>
      <c r="AW398" s="9"/>
      <c r="AX398" s="9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</row>
    <row r="399" spans="9:70" ht="15.75" customHeight="1" x14ac:dyDescent="0.25">
      <c r="S399" s="6"/>
      <c r="AT399" s="9"/>
      <c r="AU399" s="10"/>
      <c r="AV399" s="10"/>
      <c r="AW399" s="9"/>
      <c r="AX399" s="9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</row>
    <row r="400" spans="9:70" ht="15.75" customHeight="1" x14ac:dyDescent="0.25">
      <c r="S400" s="6"/>
      <c r="AT400" s="9"/>
      <c r="AU400" s="10"/>
      <c r="AV400" s="10"/>
      <c r="AW400" s="9"/>
      <c r="AX400" s="9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</row>
    <row r="401" spans="19:70" ht="15.75" customHeight="1" x14ac:dyDescent="0.25">
      <c r="S401" s="6"/>
      <c r="AT401" s="9"/>
      <c r="AU401" s="10"/>
      <c r="AV401" s="10"/>
      <c r="AW401" s="9"/>
      <c r="AX401" s="9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</row>
    <row r="402" spans="19:70" ht="15.75" customHeight="1" x14ac:dyDescent="0.25">
      <c r="S402" s="6"/>
      <c r="AT402" s="9"/>
      <c r="AU402" s="10"/>
      <c r="AV402" s="10"/>
      <c r="AW402" s="9"/>
      <c r="AX402" s="9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</row>
    <row r="403" spans="19:70" ht="15.75" customHeight="1" x14ac:dyDescent="0.25">
      <c r="S403" s="6"/>
      <c r="AT403" s="9"/>
      <c r="AU403" s="10"/>
      <c r="AV403" s="10"/>
      <c r="AW403" s="9"/>
      <c r="AX403" s="9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</row>
    <row r="404" spans="19:70" ht="15.75" customHeight="1" x14ac:dyDescent="0.25">
      <c r="S404" s="6"/>
      <c r="AT404" s="9"/>
      <c r="AU404" s="10"/>
      <c r="AV404" s="10"/>
      <c r="AW404" s="9"/>
      <c r="AX404" s="9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</row>
    <row r="405" spans="19:70" ht="15.75" customHeight="1" x14ac:dyDescent="0.25">
      <c r="S405" s="6"/>
      <c r="AT405" s="9"/>
      <c r="AU405" s="10"/>
      <c r="AV405" s="10"/>
      <c r="AW405" s="9"/>
      <c r="AX405" s="9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</row>
    <row r="406" spans="19:70" ht="15.75" customHeight="1" x14ac:dyDescent="0.25">
      <c r="S406" s="6"/>
      <c r="AT406" s="9"/>
      <c r="AU406" s="10"/>
      <c r="AV406" s="10"/>
      <c r="AW406" s="9"/>
      <c r="AX406" s="9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</row>
    <row r="407" spans="19:70" ht="15.75" customHeight="1" x14ac:dyDescent="0.25">
      <c r="S407" s="6"/>
      <c r="AT407" s="9"/>
      <c r="AU407" s="10"/>
      <c r="AV407" s="10"/>
      <c r="AW407" s="9"/>
      <c r="AX407" s="9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</row>
    <row r="408" spans="19:70" ht="15.75" customHeight="1" x14ac:dyDescent="0.25">
      <c r="S408" s="6"/>
      <c r="AT408" s="9"/>
      <c r="AU408" s="10"/>
      <c r="AV408" s="10"/>
      <c r="AW408" s="9"/>
      <c r="AX408" s="9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</row>
    <row r="409" spans="19:70" ht="15.75" customHeight="1" x14ac:dyDescent="0.25">
      <c r="S409" s="6"/>
      <c r="AT409" s="9"/>
      <c r="AU409" s="10"/>
      <c r="AV409" s="10"/>
      <c r="AW409" s="9"/>
      <c r="AX409" s="9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</row>
    <row r="410" spans="19:70" ht="15.75" customHeight="1" x14ac:dyDescent="0.25">
      <c r="S410" s="6"/>
      <c r="AT410" s="9"/>
      <c r="AU410" s="10"/>
      <c r="AV410" s="10"/>
      <c r="AW410" s="9"/>
      <c r="AX410" s="9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</row>
    <row r="411" spans="19:70" ht="15.75" customHeight="1" x14ac:dyDescent="0.25">
      <c r="S411" s="6"/>
      <c r="AT411" s="9"/>
      <c r="AU411" s="10"/>
      <c r="AV411" s="10"/>
      <c r="AW411" s="9"/>
      <c r="AX411" s="9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</row>
    <row r="412" spans="19:70" ht="15.75" customHeight="1" x14ac:dyDescent="0.25">
      <c r="S412" s="6"/>
      <c r="AT412" s="9"/>
      <c r="AU412" s="10"/>
      <c r="AV412" s="10"/>
      <c r="AW412" s="9"/>
      <c r="AX412" s="9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</row>
    <row r="413" spans="19:70" ht="15.75" customHeight="1" x14ac:dyDescent="0.25">
      <c r="S413" s="6"/>
      <c r="AT413" s="9"/>
      <c r="AU413" s="10"/>
      <c r="AV413" s="10"/>
      <c r="AW413" s="9"/>
      <c r="AX413" s="9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</row>
    <row r="414" spans="19:70" ht="15.75" customHeight="1" x14ac:dyDescent="0.25">
      <c r="S414" s="6"/>
      <c r="AT414" s="9"/>
      <c r="AU414" s="10"/>
      <c r="AV414" s="10"/>
      <c r="AW414" s="9"/>
      <c r="AX414" s="9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</row>
    <row r="415" spans="19:70" ht="15.75" customHeight="1" x14ac:dyDescent="0.25">
      <c r="S415" s="6"/>
      <c r="AT415" s="9"/>
      <c r="AU415" s="10"/>
      <c r="AV415" s="10"/>
      <c r="AW415" s="9"/>
      <c r="AX415" s="9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</row>
    <row r="416" spans="19:70" ht="15.75" customHeight="1" x14ac:dyDescent="0.25">
      <c r="S416" s="6"/>
      <c r="AT416" s="9"/>
      <c r="AU416" s="10"/>
      <c r="AV416" s="10"/>
      <c r="AW416" s="9"/>
      <c r="AX416" s="9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</row>
    <row r="417" spans="19:70" ht="15.75" customHeight="1" x14ac:dyDescent="0.25">
      <c r="S417" s="6"/>
      <c r="AT417" s="9"/>
      <c r="AU417" s="10"/>
      <c r="AV417" s="10"/>
      <c r="AW417" s="9"/>
      <c r="AX417" s="9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</row>
    <row r="418" spans="19:70" ht="15.75" customHeight="1" x14ac:dyDescent="0.25">
      <c r="S418" s="6"/>
      <c r="AT418" s="9"/>
      <c r="AU418" s="10"/>
      <c r="AV418" s="10"/>
      <c r="AW418" s="9"/>
      <c r="AX418" s="9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</row>
    <row r="419" spans="19:70" ht="15.75" customHeight="1" x14ac:dyDescent="0.25">
      <c r="S419" s="6"/>
      <c r="AT419" s="9"/>
      <c r="AU419" s="10"/>
      <c r="AV419" s="10"/>
      <c r="AW419" s="9"/>
      <c r="AX419" s="9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</row>
    <row r="420" spans="19:70" ht="15.75" customHeight="1" x14ac:dyDescent="0.25">
      <c r="S420" s="6"/>
      <c r="AT420" s="9"/>
      <c r="AU420" s="10"/>
      <c r="AV420" s="10"/>
      <c r="AW420" s="9"/>
      <c r="AX420" s="9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</row>
    <row r="421" spans="19:70" ht="15.75" customHeight="1" x14ac:dyDescent="0.25">
      <c r="S421" s="6"/>
      <c r="AT421" s="9"/>
      <c r="AU421" s="10"/>
      <c r="AV421" s="10"/>
      <c r="AW421" s="9"/>
      <c r="AX421" s="9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</row>
    <row r="422" spans="19:70" ht="15.75" customHeight="1" x14ac:dyDescent="0.25">
      <c r="S422" s="6"/>
      <c r="AT422" s="9"/>
      <c r="AU422" s="10"/>
      <c r="AV422" s="10"/>
      <c r="AW422" s="9"/>
      <c r="AX422" s="9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</row>
    <row r="423" spans="19:70" ht="15.75" customHeight="1" x14ac:dyDescent="0.25">
      <c r="S423" s="6"/>
      <c r="AT423" s="9"/>
      <c r="AU423" s="10"/>
      <c r="AV423" s="10"/>
      <c r="AW423" s="9"/>
      <c r="AX423" s="9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</row>
    <row r="424" spans="19:70" ht="15.75" customHeight="1" x14ac:dyDescent="0.25">
      <c r="S424" s="6"/>
      <c r="AT424" s="9"/>
      <c r="AU424" s="10"/>
      <c r="AV424" s="10"/>
      <c r="AW424" s="9"/>
      <c r="AX424" s="9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</row>
    <row r="425" spans="19:70" ht="15.75" customHeight="1" x14ac:dyDescent="0.25">
      <c r="S425" s="6"/>
      <c r="AT425" s="9"/>
      <c r="AU425" s="10"/>
      <c r="AV425" s="10"/>
      <c r="AW425" s="9"/>
      <c r="AX425" s="9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</row>
    <row r="426" spans="19:70" ht="15.75" customHeight="1" x14ac:dyDescent="0.25">
      <c r="S426" s="6"/>
      <c r="AT426" s="9"/>
      <c r="AU426" s="10"/>
      <c r="AV426" s="10"/>
      <c r="AW426" s="9"/>
      <c r="AX426" s="9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</row>
    <row r="427" spans="19:70" ht="15.75" customHeight="1" x14ac:dyDescent="0.25">
      <c r="S427" s="6"/>
      <c r="AT427" s="9"/>
      <c r="AU427" s="10"/>
      <c r="AV427" s="10"/>
      <c r="AW427" s="9"/>
      <c r="AX427" s="9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</row>
    <row r="428" spans="19:70" ht="15.75" customHeight="1" x14ac:dyDescent="0.25">
      <c r="S428" s="6"/>
      <c r="AT428" s="9"/>
      <c r="AU428" s="10"/>
      <c r="AV428" s="10"/>
      <c r="AW428" s="9"/>
      <c r="AX428" s="9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</row>
    <row r="429" spans="19:70" ht="15.75" customHeight="1" x14ac:dyDescent="0.25">
      <c r="S429" s="6"/>
      <c r="AT429" s="9"/>
      <c r="AU429" s="10"/>
      <c r="AV429" s="10"/>
      <c r="AW429" s="9"/>
      <c r="AX429" s="9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</row>
    <row r="430" spans="19:70" ht="15.75" customHeight="1" x14ac:dyDescent="0.25">
      <c r="S430" s="6"/>
      <c r="AT430" s="9"/>
      <c r="AU430" s="10"/>
      <c r="AV430" s="10"/>
      <c r="AW430" s="9"/>
      <c r="AX430" s="9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</row>
    <row r="431" spans="19:70" ht="15.75" customHeight="1" x14ac:dyDescent="0.25">
      <c r="S431" s="6"/>
      <c r="AT431" s="9"/>
      <c r="AU431" s="10"/>
      <c r="AV431" s="10"/>
      <c r="AW431" s="9"/>
      <c r="AX431" s="9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</row>
    <row r="432" spans="19:70" ht="15.75" customHeight="1" x14ac:dyDescent="0.25">
      <c r="S432" s="6"/>
      <c r="AT432" s="9"/>
      <c r="AU432" s="10"/>
      <c r="AV432" s="10"/>
      <c r="AW432" s="9"/>
      <c r="AX432" s="9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</row>
    <row r="433" spans="19:70" ht="15.75" customHeight="1" x14ac:dyDescent="0.25">
      <c r="S433" s="6"/>
      <c r="AT433" s="9"/>
      <c r="AU433" s="10"/>
      <c r="AV433" s="10"/>
      <c r="AW433" s="9"/>
      <c r="AX433" s="9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</row>
    <row r="434" spans="19:70" ht="15.75" customHeight="1" x14ac:dyDescent="0.25">
      <c r="S434" s="6"/>
      <c r="AT434" s="9"/>
      <c r="AU434" s="10"/>
      <c r="AV434" s="10"/>
      <c r="AW434" s="9"/>
      <c r="AX434" s="9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</row>
    <row r="435" spans="19:70" ht="15.75" customHeight="1" x14ac:dyDescent="0.25">
      <c r="S435" s="6"/>
      <c r="AT435" s="9"/>
      <c r="AU435" s="10"/>
      <c r="AV435" s="10"/>
      <c r="AW435" s="9"/>
      <c r="AX435" s="9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</row>
    <row r="436" spans="19:70" ht="15.75" customHeight="1" x14ac:dyDescent="0.25">
      <c r="S436" s="6"/>
      <c r="AT436" s="9"/>
      <c r="AU436" s="10"/>
      <c r="AV436" s="10"/>
      <c r="AW436" s="9"/>
      <c r="AX436" s="9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</row>
    <row r="437" spans="19:70" ht="15.75" customHeight="1" x14ac:dyDescent="0.25">
      <c r="S437" s="6"/>
      <c r="AT437" s="9"/>
      <c r="AU437" s="10"/>
      <c r="AV437" s="10"/>
      <c r="AW437" s="9"/>
      <c r="AX437" s="9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</row>
    <row r="438" spans="19:70" ht="15.75" customHeight="1" x14ac:dyDescent="0.25">
      <c r="S438" s="6"/>
      <c r="AT438" s="9"/>
      <c r="AU438" s="10"/>
      <c r="AV438" s="10"/>
      <c r="AW438" s="9"/>
      <c r="AX438" s="9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</row>
    <row r="439" spans="19:70" ht="15.75" customHeight="1" x14ac:dyDescent="0.25">
      <c r="S439" s="6"/>
      <c r="AT439" s="9"/>
      <c r="AU439" s="10"/>
      <c r="AV439" s="10"/>
      <c r="AW439" s="9"/>
      <c r="AX439" s="9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</row>
    <row r="440" spans="19:70" ht="15.75" customHeight="1" x14ac:dyDescent="0.25">
      <c r="S440" s="6"/>
      <c r="AT440" s="9"/>
      <c r="AU440" s="10"/>
      <c r="AV440" s="10"/>
      <c r="AW440" s="9"/>
      <c r="AX440" s="9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</row>
    <row r="441" spans="19:70" ht="15.75" customHeight="1" x14ac:dyDescent="0.25">
      <c r="S441" s="6"/>
      <c r="AT441" s="9"/>
      <c r="AU441" s="10"/>
      <c r="AV441" s="10"/>
      <c r="AW441" s="9"/>
      <c r="AX441" s="9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</row>
    <row r="442" spans="19:70" ht="15.75" customHeight="1" x14ac:dyDescent="0.25">
      <c r="S442" s="6"/>
      <c r="AT442" s="9"/>
      <c r="AU442" s="10"/>
      <c r="AV442" s="10"/>
      <c r="AW442" s="9"/>
      <c r="AX442" s="9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</row>
    <row r="443" spans="19:70" ht="15.75" customHeight="1" x14ac:dyDescent="0.25">
      <c r="S443" s="6"/>
      <c r="AT443" s="9"/>
      <c r="AU443" s="10"/>
      <c r="AV443" s="10"/>
      <c r="AW443" s="9"/>
      <c r="AX443" s="9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</row>
    <row r="444" spans="19:70" ht="15.75" customHeight="1" x14ac:dyDescent="0.25">
      <c r="S444" s="6"/>
      <c r="AT444" s="9"/>
      <c r="AU444" s="10"/>
      <c r="AV444" s="10"/>
      <c r="AW444" s="9"/>
      <c r="AX444" s="9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</row>
    <row r="445" spans="19:70" ht="15.75" customHeight="1" x14ac:dyDescent="0.25">
      <c r="S445" s="6"/>
      <c r="AT445" s="9"/>
      <c r="AU445" s="10"/>
      <c r="AV445" s="10"/>
      <c r="AW445" s="9"/>
      <c r="AX445" s="9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</row>
    <row r="446" spans="19:70" ht="15.75" customHeight="1" x14ac:dyDescent="0.25">
      <c r="S446" s="6"/>
      <c r="AT446" s="9"/>
      <c r="AU446" s="10"/>
      <c r="AV446" s="10"/>
      <c r="AW446" s="9"/>
      <c r="AX446" s="9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</row>
    <row r="447" spans="19:70" ht="15.75" customHeight="1" x14ac:dyDescent="0.25">
      <c r="S447" s="6"/>
      <c r="AT447" s="9"/>
      <c r="AU447" s="10"/>
      <c r="AV447" s="10"/>
      <c r="AW447" s="9"/>
      <c r="AX447" s="9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</row>
    <row r="448" spans="19:70" ht="15.75" customHeight="1" x14ac:dyDescent="0.25">
      <c r="S448" s="6"/>
      <c r="AT448" s="9"/>
      <c r="AU448" s="10"/>
      <c r="AV448" s="10"/>
      <c r="AW448" s="9"/>
      <c r="AX448" s="9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</row>
    <row r="449" spans="19:70" ht="15.75" customHeight="1" x14ac:dyDescent="0.25">
      <c r="S449" s="6"/>
      <c r="AT449" s="9"/>
      <c r="AU449" s="10"/>
      <c r="AV449" s="10"/>
      <c r="AW449" s="9"/>
      <c r="AX449" s="9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</row>
    <row r="450" spans="19:70" ht="15.75" customHeight="1" x14ac:dyDescent="0.25">
      <c r="S450" s="6"/>
      <c r="AT450" s="9"/>
      <c r="AU450" s="10"/>
      <c r="AV450" s="10"/>
      <c r="AW450" s="9"/>
      <c r="AX450" s="9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</row>
    <row r="451" spans="19:70" ht="15.75" customHeight="1" x14ac:dyDescent="0.25">
      <c r="S451" s="6"/>
      <c r="AT451" s="9"/>
      <c r="AU451" s="10"/>
      <c r="AV451" s="10"/>
      <c r="AW451" s="9"/>
      <c r="AX451" s="9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</row>
    <row r="452" spans="19:70" ht="15.75" customHeight="1" x14ac:dyDescent="0.25">
      <c r="S452" s="6"/>
      <c r="AT452" s="9"/>
      <c r="AU452" s="10"/>
      <c r="AV452" s="10"/>
      <c r="AW452" s="9"/>
      <c r="AX452" s="9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</row>
    <row r="453" spans="19:70" ht="15.75" customHeight="1" x14ac:dyDescent="0.25">
      <c r="S453" s="6"/>
      <c r="AT453" s="9"/>
      <c r="AU453" s="10"/>
      <c r="AV453" s="10"/>
      <c r="AW453" s="9"/>
      <c r="AX453" s="9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</row>
    <row r="454" spans="19:70" ht="15.75" customHeight="1" x14ac:dyDescent="0.25">
      <c r="S454" s="6"/>
      <c r="AT454" s="9"/>
      <c r="AU454" s="10"/>
      <c r="AV454" s="10"/>
      <c r="AW454" s="9"/>
      <c r="AX454" s="9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</row>
    <row r="455" spans="19:70" ht="15.75" customHeight="1" x14ac:dyDescent="0.25">
      <c r="S455" s="6"/>
      <c r="AT455" s="9"/>
      <c r="AU455" s="10"/>
      <c r="AV455" s="10"/>
      <c r="AW455" s="9"/>
      <c r="AX455" s="9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</row>
    <row r="456" spans="19:70" ht="15.75" customHeight="1" x14ac:dyDescent="0.25">
      <c r="S456" s="6"/>
      <c r="AT456" s="9"/>
      <c r="AU456" s="10"/>
      <c r="AV456" s="10"/>
      <c r="AW456" s="9"/>
      <c r="AX456" s="9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</row>
    <row r="457" spans="19:70" ht="15.75" customHeight="1" x14ac:dyDescent="0.25">
      <c r="S457" s="6"/>
      <c r="AT457" s="9"/>
      <c r="AU457" s="10"/>
      <c r="AV457" s="10"/>
      <c r="AW457" s="9"/>
      <c r="AX457" s="9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</row>
    <row r="458" spans="19:70" ht="15.75" customHeight="1" x14ac:dyDescent="0.25">
      <c r="S458" s="6"/>
      <c r="AT458" s="9"/>
      <c r="AU458" s="10"/>
      <c r="AV458" s="10"/>
      <c r="AW458" s="9"/>
      <c r="AX458" s="9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</row>
    <row r="459" spans="19:70" ht="15.75" customHeight="1" x14ac:dyDescent="0.25">
      <c r="S459" s="6"/>
      <c r="AT459" s="9"/>
      <c r="AU459" s="10"/>
      <c r="AV459" s="10"/>
      <c r="AW459" s="9"/>
      <c r="AX459" s="9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</row>
    <row r="460" spans="19:70" ht="15.75" customHeight="1" x14ac:dyDescent="0.25">
      <c r="S460" s="6"/>
      <c r="AT460" s="9"/>
      <c r="AU460" s="10"/>
      <c r="AV460" s="10"/>
      <c r="AW460" s="9"/>
      <c r="AX460" s="9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</row>
    <row r="461" spans="19:70" ht="15.75" customHeight="1" x14ac:dyDescent="0.25">
      <c r="S461" s="6"/>
      <c r="AT461" s="9"/>
      <c r="AU461" s="10"/>
      <c r="AV461" s="10"/>
      <c r="AW461" s="9"/>
      <c r="AX461" s="9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</row>
    <row r="462" spans="19:70" ht="15.75" customHeight="1" x14ac:dyDescent="0.25">
      <c r="S462" s="6"/>
      <c r="AT462" s="9"/>
      <c r="AU462" s="10"/>
      <c r="AV462" s="10"/>
      <c r="AW462" s="9"/>
      <c r="AX462" s="9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</row>
    <row r="463" spans="19:70" ht="15.75" customHeight="1" x14ac:dyDescent="0.25">
      <c r="S463" s="6"/>
      <c r="AT463" s="9"/>
      <c r="AU463" s="10"/>
      <c r="AV463" s="10"/>
      <c r="AW463" s="9"/>
      <c r="AX463" s="9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</row>
    <row r="464" spans="19:70" ht="15.75" customHeight="1" x14ac:dyDescent="0.25">
      <c r="S464" s="6"/>
      <c r="AT464" s="9"/>
      <c r="AU464" s="10"/>
      <c r="AV464" s="10"/>
      <c r="AW464" s="9"/>
      <c r="AX464" s="9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</row>
    <row r="465" spans="19:70" ht="15.75" customHeight="1" x14ac:dyDescent="0.25">
      <c r="S465" s="6"/>
      <c r="AT465" s="9"/>
      <c r="AU465" s="10"/>
      <c r="AV465" s="10"/>
      <c r="AW465" s="9"/>
      <c r="AX465" s="9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</row>
    <row r="466" spans="19:70" ht="15.75" customHeight="1" x14ac:dyDescent="0.25">
      <c r="S466" s="6"/>
      <c r="AT466" s="9"/>
      <c r="AU466" s="10"/>
      <c r="AV466" s="10"/>
      <c r="AW466" s="9"/>
      <c r="AX466" s="9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</row>
    <row r="467" spans="19:70" ht="15.75" customHeight="1" x14ac:dyDescent="0.25">
      <c r="S467" s="6"/>
      <c r="AT467" s="9"/>
      <c r="AU467" s="10"/>
      <c r="AV467" s="10"/>
      <c r="AW467" s="9"/>
      <c r="AX467" s="9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</row>
    <row r="468" spans="19:70" ht="15.75" customHeight="1" x14ac:dyDescent="0.25">
      <c r="S468" s="6"/>
      <c r="AT468" s="9"/>
      <c r="AU468" s="10"/>
      <c r="AV468" s="10"/>
      <c r="AW468" s="9"/>
      <c r="AX468" s="9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</row>
    <row r="469" spans="19:70" ht="15.75" customHeight="1" x14ac:dyDescent="0.25">
      <c r="S469" s="6"/>
      <c r="AT469" s="9"/>
      <c r="AU469" s="10"/>
      <c r="AV469" s="10"/>
      <c r="AW469" s="9"/>
      <c r="AX469" s="9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</row>
    <row r="470" spans="19:70" ht="15.75" customHeight="1" x14ac:dyDescent="0.25">
      <c r="S470" s="6"/>
      <c r="AT470" s="9"/>
      <c r="AU470" s="10"/>
      <c r="AV470" s="10"/>
      <c r="AW470" s="9"/>
      <c r="AX470" s="9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</row>
    <row r="471" spans="19:70" ht="15.75" customHeight="1" x14ac:dyDescent="0.25">
      <c r="S471" s="6"/>
      <c r="AT471" s="9"/>
      <c r="AU471" s="10"/>
      <c r="AV471" s="10"/>
      <c r="AW471" s="9"/>
      <c r="AX471" s="9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</row>
    <row r="472" spans="19:70" ht="15.75" customHeight="1" x14ac:dyDescent="0.25">
      <c r="S472" s="6"/>
      <c r="AT472" s="9"/>
      <c r="AU472" s="10"/>
      <c r="AV472" s="10"/>
      <c r="AW472" s="9"/>
      <c r="AX472" s="9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</row>
    <row r="473" spans="19:70" ht="15.75" customHeight="1" x14ac:dyDescent="0.25">
      <c r="S473" s="6"/>
      <c r="AT473" s="9"/>
      <c r="AU473" s="10"/>
      <c r="AV473" s="10"/>
      <c r="AW473" s="9"/>
      <c r="AX473" s="9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</row>
    <row r="474" spans="19:70" ht="15.75" customHeight="1" x14ac:dyDescent="0.25">
      <c r="S474" s="6"/>
      <c r="AT474" s="9"/>
      <c r="AU474" s="10"/>
      <c r="AV474" s="10"/>
      <c r="AW474" s="9"/>
      <c r="AX474" s="9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</row>
    <row r="475" spans="19:70" ht="15.75" customHeight="1" x14ac:dyDescent="0.25">
      <c r="S475" s="6"/>
      <c r="AT475" s="9"/>
      <c r="AU475" s="10"/>
      <c r="AV475" s="10"/>
      <c r="AW475" s="9"/>
      <c r="AX475" s="9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</row>
    <row r="476" spans="19:70" ht="15.75" customHeight="1" x14ac:dyDescent="0.25">
      <c r="S476" s="6"/>
      <c r="AT476" s="9"/>
      <c r="AU476" s="10"/>
      <c r="AV476" s="10"/>
      <c r="AW476" s="9"/>
      <c r="AX476" s="9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</row>
    <row r="477" spans="19:70" ht="15.75" customHeight="1" x14ac:dyDescent="0.25">
      <c r="S477" s="6"/>
      <c r="AT477" s="9"/>
      <c r="AU477" s="10"/>
      <c r="AV477" s="10"/>
      <c r="AW477" s="9"/>
      <c r="AX477" s="9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</row>
    <row r="478" spans="19:70" ht="15.75" customHeight="1" x14ac:dyDescent="0.25">
      <c r="S478" s="6"/>
      <c r="AT478" s="9"/>
      <c r="AU478" s="10"/>
      <c r="AV478" s="10"/>
      <c r="AW478" s="9"/>
      <c r="AX478" s="9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</row>
    <row r="479" spans="19:70" ht="15.75" customHeight="1" x14ac:dyDescent="0.25">
      <c r="S479" s="6"/>
      <c r="AT479" s="9"/>
      <c r="AU479" s="10"/>
      <c r="AV479" s="10"/>
      <c r="AW479" s="9"/>
      <c r="AX479" s="9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</row>
    <row r="480" spans="19:70" ht="15.75" customHeight="1" x14ac:dyDescent="0.25">
      <c r="S480" s="6"/>
      <c r="AT480" s="9"/>
      <c r="AU480" s="10"/>
      <c r="AV480" s="10"/>
      <c r="AW480" s="9"/>
      <c r="AX480" s="9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</row>
    <row r="481" spans="19:70" ht="15.75" customHeight="1" x14ac:dyDescent="0.25">
      <c r="S481" s="6"/>
      <c r="AT481" s="9"/>
      <c r="AU481" s="10"/>
      <c r="AV481" s="10"/>
      <c r="AW481" s="9"/>
      <c r="AX481" s="9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</row>
    <row r="482" spans="19:70" ht="15.75" customHeight="1" x14ac:dyDescent="0.25">
      <c r="S482" s="6"/>
      <c r="AT482" s="9"/>
      <c r="AU482" s="10"/>
      <c r="AV482" s="10"/>
      <c r="AW482" s="9"/>
      <c r="AX482" s="9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</row>
    <row r="483" spans="19:70" ht="15.75" customHeight="1" x14ac:dyDescent="0.25">
      <c r="S483" s="6"/>
      <c r="AT483" s="9"/>
      <c r="AU483" s="10"/>
      <c r="AV483" s="10"/>
      <c r="AW483" s="9"/>
      <c r="AX483" s="9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</row>
    <row r="484" spans="19:70" ht="15.75" customHeight="1" x14ac:dyDescent="0.25">
      <c r="S484" s="6"/>
      <c r="AT484" s="9"/>
      <c r="AU484" s="10"/>
      <c r="AV484" s="10"/>
      <c r="AW484" s="9"/>
      <c r="AX484" s="9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</row>
    <row r="485" spans="19:70" ht="15.75" customHeight="1" x14ac:dyDescent="0.25">
      <c r="S485" s="6"/>
      <c r="AT485" s="9"/>
      <c r="AU485" s="10"/>
      <c r="AV485" s="10"/>
      <c r="AW485" s="9"/>
      <c r="AX485" s="9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</row>
    <row r="486" spans="19:70" ht="15.75" customHeight="1" x14ac:dyDescent="0.25">
      <c r="S486" s="6"/>
      <c r="AT486" s="9"/>
      <c r="AU486" s="10"/>
      <c r="AV486" s="10"/>
      <c r="AW486" s="9"/>
      <c r="AX486" s="9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</row>
    <row r="487" spans="19:70" ht="15.75" customHeight="1" x14ac:dyDescent="0.25">
      <c r="S487" s="6"/>
      <c r="AT487" s="9"/>
      <c r="AU487" s="10"/>
      <c r="AV487" s="10"/>
      <c r="AW487" s="9"/>
      <c r="AX487" s="9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</row>
    <row r="488" spans="19:70" ht="15.75" customHeight="1" x14ac:dyDescent="0.25">
      <c r="S488" s="6"/>
      <c r="AT488" s="9"/>
      <c r="AU488" s="10"/>
      <c r="AV488" s="10"/>
      <c r="AW488" s="9"/>
      <c r="AX488" s="9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</row>
    <row r="489" spans="19:70" ht="15.75" customHeight="1" x14ac:dyDescent="0.25">
      <c r="S489" s="6"/>
      <c r="AT489" s="9"/>
      <c r="AU489" s="10"/>
      <c r="AV489" s="10"/>
      <c r="AW489" s="9"/>
      <c r="AX489" s="9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</row>
    <row r="490" spans="19:70" ht="15.75" customHeight="1" x14ac:dyDescent="0.25">
      <c r="S490" s="6"/>
      <c r="AT490" s="9"/>
      <c r="AU490" s="10"/>
      <c r="AV490" s="10"/>
      <c r="AW490" s="9"/>
      <c r="AX490" s="9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</row>
    <row r="491" spans="19:70" ht="15.75" customHeight="1" x14ac:dyDescent="0.25">
      <c r="S491" s="6"/>
      <c r="AT491" s="9"/>
      <c r="AU491" s="10"/>
      <c r="AV491" s="10"/>
      <c r="AW491" s="9"/>
      <c r="AX491" s="9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</row>
    <row r="492" spans="19:70" ht="15.75" customHeight="1" x14ac:dyDescent="0.25">
      <c r="S492" s="6"/>
      <c r="AT492" s="9"/>
      <c r="AU492" s="10"/>
      <c r="AV492" s="10"/>
      <c r="AW492" s="9"/>
      <c r="AX492" s="9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</row>
    <row r="493" spans="19:70" ht="15.75" customHeight="1" x14ac:dyDescent="0.25">
      <c r="S493" s="6"/>
      <c r="AT493" s="9"/>
      <c r="AU493" s="10"/>
      <c r="AV493" s="10"/>
      <c r="AW493" s="9"/>
      <c r="AX493" s="9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</row>
    <row r="494" spans="19:70" ht="15.75" customHeight="1" x14ac:dyDescent="0.25">
      <c r="S494" s="6"/>
      <c r="AT494" s="9"/>
      <c r="AU494" s="10"/>
      <c r="AV494" s="10"/>
      <c r="AW494" s="9"/>
      <c r="AX494" s="9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</row>
    <row r="495" spans="19:70" ht="15.75" customHeight="1" x14ac:dyDescent="0.25">
      <c r="S495" s="6"/>
      <c r="AT495" s="9"/>
      <c r="AU495" s="10"/>
      <c r="AV495" s="10"/>
      <c r="AW495" s="9"/>
      <c r="AX495" s="9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</row>
    <row r="496" spans="19:70" ht="15.75" customHeight="1" x14ac:dyDescent="0.25">
      <c r="S496" s="6"/>
      <c r="AT496" s="9"/>
      <c r="AU496" s="10"/>
      <c r="AV496" s="10"/>
      <c r="AW496" s="9"/>
      <c r="AX496" s="9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</row>
    <row r="497" spans="19:70" ht="15.75" customHeight="1" x14ac:dyDescent="0.25">
      <c r="S497" s="6"/>
      <c r="AT497" s="9"/>
      <c r="AU497" s="10"/>
      <c r="AV497" s="10"/>
      <c r="AW497" s="9"/>
      <c r="AX497" s="9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</row>
    <row r="498" spans="19:70" ht="15.75" customHeight="1" x14ac:dyDescent="0.25">
      <c r="S498" s="6"/>
      <c r="AT498" s="9"/>
      <c r="AU498" s="10"/>
      <c r="AV498" s="10"/>
      <c r="AW498" s="9"/>
      <c r="AX498" s="9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</row>
    <row r="499" spans="19:70" ht="15.75" customHeight="1" x14ac:dyDescent="0.25">
      <c r="S499" s="6"/>
      <c r="AT499" s="9"/>
      <c r="AU499" s="10"/>
      <c r="AV499" s="10"/>
      <c r="AW499" s="9"/>
      <c r="AX499" s="9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</row>
    <row r="500" spans="19:70" ht="15.75" customHeight="1" x14ac:dyDescent="0.25">
      <c r="S500" s="6"/>
      <c r="AT500" s="9"/>
      <c r="AU500" s="10"/>
      <c r="AV500" s="10"/>
      <c r="AW500" s="9"/>
      <c r="AX500" s="9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</row>
    <row r="501" spans="19:70" ht="15.75" customHeight="1" x14ac:dyDescent="0.25">
      <c r="S501" s="6"/>
      <c r="AT501" s="9"/>
      <c r="AU501" s="10"/>
      <c r="AV501" s="10"/>
      <c r="AW501" s="9"/>
      <c r="AX501" s="9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</row>
    <row r="502" spans="19:70" ht="15.75" customHeight="1" x14ac:dyDescent="0.25">
      <c r="S502" s="6"/>
      <c r="AT502" s="9"/>
      <c r="AU502" s="10"/>
      <c r="AV502" s="10"/>
      <c r="AW502" s="9"/>
      <c r="AX502" s="9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</row>
    <row r="503" spans="19:70" ht="15.75" customHeight="1" x14ac:dyDescent="0.25">
      <c r="S503" s="6"/>
      <c r="AT503" s="9"/>
      <c r="AU503" s="10"/>
      <c r="AV503" s="10"/>
      <c r="AW503" s="9"/>
      <c r="AX503" s="9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</row>
    <row r="504" spans="19:70" ht="15.75" customHeight="1" x14ac:dyDescent="0.25">
      <c r="S504" s="6"/>
      <c r="AT504" s="9"/>
      <c r="AU504" s="10"/>
      <c r="AV504" s="10"/>
      <c r="AW504" s="9"/>
      <c r="AX504" s="9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</row>
    <row r="505" spans="19:70" ht="15.75" customHeight="1" x14ac:dyDescent="0.25">
      <c r="S505" s="6"/>
      <c r="AT505" s="9"/>
      <c r="AU505" s="10"/>
      <c r="AV505" s="10"/>
      <c r="AW505" s="9"/>
      <c r="AX505" s="9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</row>
    <row r="506" spans="19:70" ht="15.75" customHeight="1" x14ac:dyDescent="0.25">
      <c r="S506" s="6"/>
      <c r="AT506" s="9"/>
      <c r="AU506" s="10"/>
      <c r="AV506" s="10"/>
      <c r="AW506" s="9"/>
      <c r="AX506" s="9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</row>
    <row r="507" spans="19:70" ht="15.75" customHeight="1" x14ac:dyDescent="0.25">
      <c r="S507" s="6"/>
      <c r="AT507" s="9"/>
      <c r="AU507" s="10"/>
      <c r="AV507" s="10"/>
      <c r="AW507" s="9"/>
      <c r="AX507" s="9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</row>
    <row r="508" spans="19:70" ht="15.75" customHeight="1" x14ac:dyDescent="0.25">
      <c r="S508" s="6"/>
      <c r="AT508" s="9"/>
      <c r="AU508" s="10"/>
      <c r="AV508" s="10"/>
      <c r="AW508" s="9"/>
      <c r="AX508" s="9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</row>
    <row r="509" spans="19:70" ht="15.75" customHeight="1" x14ac:dyDescent="0.25">
      <c r="S509" s="6"/>
      <c r="AT509" s="9"/>
      <c r="AU509" s="10"/>
      <c r="AV509" s="10"/>
      <c r="AW509" s="9"/>
      <c r="AX509" s="9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</row>
    <row r="510" spans="19:70" ht="15.75" customHeight="1" x14ac:dyDescent="0.25">
      <c r="S510" s="6"/>
      <c r="AT510" s="9"/>
      <c r="AU510" s="10"/>
      <c r="AV510" s="10"/>
      <c r="AW510" s="9"/>
      <c r="AX510" s="9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</row>
    <row r="511" spans="19:70" ht="15.75" customHeight="1" x14ac:dyDescent="0.25">
      <c r="S511" s="6"/>
      <c r="AT511" s="9"/>
      <c r="AU511" s="10"/>
      <c r="AV511" s="10"/>
      <c r="AW511" s="9"/>
      <c r="AX511" s="9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</row>
    <row r="512" spans="19:70" ht="15.75" customHeight="1" x14ac:dyDescent="0.25">
      <c r="S512" s="6"/>
      <c r="AT512" s="9"/>
      <c r="AU512" s="10"/>
      <c r="AV512" s="10"/>
      <c r="AW512" s="9"/>
      <c r="AX512" s="9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</row>
    <row r="513" spans="19:70" ht="15.75" customHeight="1" x14ac:dyDescent="0.25">
      <c r="S513" s="6"/>
      <c r="AT513" s="9"/>
      <c r="AU513" s="10"/>
      <c r="AV513" s="10"/>
      <c r="AW513" s="9"/>
      <c r="AX513" s="9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</row>
    <row r="514" spans="19:70" ht="15.75" customHeight="1" x14ac:dyDescent="0.25">
      <c r="S514" s="6"/>
      <c r="AT514" s="9"/>
      <c r="AU514" s="10"/>
      <c r="AV514" s="10"/>
      <c r="AW514" s="9"/>
      <c r="AX514" s="9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</row>
    <row r="515" spans="19:70" ht="15.75" customHeight="1" x14ac:dyDescent="0.25">
      <c r="S515" s="6"/>
      <c r="AT515" s="9"/>
      <c r="AU515" s="10"/>
      <c r="AV515" s="10"/>
      <c r="AW515" s="9"/>
      <c r="AX515" s="9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</row>
    <row r="516" spans="19:70" ht="15.75" customHeight="1" x14ac:dyDescent="0.25">
      <c r="S516" s="6"/>
      <c r="AT516" s="9"/>
      <c r="AU516" s="10"/>
      <c r="AV516" s="10"/>
      <c r="AW516" s="9"/>
      <c r="AX516" s="9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</row>
    <row r="517" spans="19:70" ht="15.75" customHeight="1" x14ac:dyDescent="0.25">
      <c r="S517" s="6"/>
      <c r="AT517" s="9"/>
      <c r="AU517" s="10"/>
      <c r="AV517" s="10"/>
      <c r="AW517" s="9"/>
      <c r="AX517" s="9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</row>
    <row r="518" spans="19:70" ht="15.75" customHeight="1" x14ac:dyDescent="0.25">
      <c r="S518" s="6"/>
      <c r="AT518" s="9"/>
      <c r="AU518" s="10"/>
      <c r="AV518" s="10"/>
      <c r="AW518" s="9"/>
      <c r="AX518" s="9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</row>
    <row r="519" spans="19:70" ht="15.75" customHeight="1" x14ac:dyDescent="0.25">
      <c r="S519" s="6"/>
      <c r="AT519" s="9"/>
      <c r="AU519" s="10"/>
      <c r="AV519" s="10"/>
      <c r="AW519" s="9"/>
      <c r="AX519" s="9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</row>
    <row r="520" spans="19:70" ht="15.75" customHeight="1" x14ac:dyDescent="0.25">
      <c r="S520" s="6"/>
      <c r="AT520" s="9"/>
      <c r="AU520" s="10"/>
      <c r="AV520" s="10"/>
      <c r="AW520" s="9"/>
      <c r="AX520" s="9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</row>
    <row r="521" spans="19:70" ht="15.75" customHeight="1" x14ac:dyDescent="0.25">
      <c r="S521" s="6"/>
      <c r="AT521" s="9"/>
      <c r="AU521" s="10"/>
      <c r="AV521" s="10"/>
      <c r="AW521" s="9"/>
      <c r="AX521" s="9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</row>
    <row r="522" spans="19:70" ht="15.75" customHeight="1" x14ac:dyDescent="0.25">
      <c r="S522" s="6"/>
      <c r="AT522" s="9"/>
      <c r="AU522" s="10"/>
      <c r="AV522" s="10"/>
      <c r="AW522" s="9"/>
      <c r="AX522" s="9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</row>
    <row r="523" spans="19:70" ht="15.75" customHeight="1" x14ac:dyDescent="0.25">
      <c r="S523" s="6"/>
      <c r="AT523" s="9"/>
      <c r="AU523" s="10"/>
      <c r="AV523" s="10"/>
      <c r="AW523" s="9"/>
      <c r="AX523" s="9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</row>
    <row r="524" spans="19:70" ht="15.75" customHeight="1" x14ac:dyDescent="0.25">
      <c r="S524" s="6"/>
      <c r="AT524" s="9"/>
      <c r="AU524" s="10"/>
      <c r="AV524" s="10"/>
      <c r="AW524" s="9"/>
      <c r="AX524" s="9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</row>
    <row r="525" spans="19:70" ht="15.75" customHeight="1" x14ac:dyDescent="0.25">
      <c r="S525" s="6"/>
      <c r="AT525" s="9"/>
      <c r="AU525" s="10"/>
      <c r="AV525" s="10"/>
      <c r="AW525" s="9"/>
      <c r="AX525" s="9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</row>
    <row r="526" spans="19:70" ht="15.75" customHeight="1" x14ac:dyDescent="0.25">
      <c r="S526" s="6"/>
      <c r="AT526" s="9"/>
      <c r="AU526" s="10"/>
      <c r="AV526" s="10"/>
      <c r="AW526" s="9"/>
      <c r="AX526" s="9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</row>
    <row r="527" spans="19:70" ht="15.75" customHeight="1" x14ac:dyDescent="0.25">
      <c r="S527" s="6"/>
      <c r="AT527" s="9"/>
      <c r="AU527" s="10"/>
      <c r="AV527" s="10"/>
      <c r="AW527" s="9"/>
      <c r="AX527" s="9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</row>
    <row r="528" spans="19:70" ht="15.75" customHeight="1" x14ac:dyDescent="0.25">
      <c r="S528" s="6"/>
      <c r="AT528" s="9"/>
      <c r="AU528" s="10"/>
      <c r="AV528" s="10"/>
      <c r="AW528" s="9"/>
      <c r="AX528" s="9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</row>
    <row r="529" spans="19:70" ht="15.75" customHeight="1" x14ac:dyDescent="0.25">
      <c r="S529" s="6"/>
      <c r="AT529" s="9"/>
      <c r="AU529" s="10"/>
      <c r="AV529" s="10"/>
      <c r="AW529" s="9"/>
      <c r="AX529" s="9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</row>
    <row r="530" spans="19:70" ht="15.75" customHeight="1" x14ac:dyDescent="0.25">
      <c r="S530" s="6"/>
      <c r="AT530" s="9"/>
      <c r="AU530" s="10"/>
      <c r="AV530" s="10"/>
      <c r="AW530" s="9"/>
      <c r="AX530" s="9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</row>
    <row r="531" spans="19:70" ht="15.75" customHeight="1" x14ac:dyDescent="0.25">
      <c r="S531" s="6"/>
      <c r="AT531" s="9"/>
      <c r="AU531" s="10"/>
      <c r="AV531" s="10"/>
      <c r="AW531" s="9"/>
      <c r="AX531" s="9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</row>
    <row r="532" spans="19:70" ht="15.75" customHeight="1" x14ac:dyDescent="0.25">
      <c r="S532" s="6"/>
      <c r="AT532" s="9"/>
      <c r="AU532" s="10"/>
      <c r="AV532" s="10"/>
      <c r="AW532" s="9"/>
      <c r="AX532" s="9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</row>
    <row r="533" spans="19:70" ht="15.75" customHeight="1" x14ac:dyDescent="0.25">
      <c r="S533" s="6"/>
      <c r="AT533" s="9"/>
      <c r="AU533" s="10"/>
      <c r="AV533" s="10"/>
      <c r="AW533" s="9"/>
      <c r="AX533" s="9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</row>
    <row r="534" spans="19:70" ht="15.75" customHeight="1" x14ac:dyDescent="0.25">
      <c r="S534" s="6"/>
      <c r="AT534" s="9"/>
      <c r="AU534" s="10"/>
      <c r="AV534" s="10"/>
      <c r="AW534" s="9"/>
      <c r="AX534" s="9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</row>
    <row r="535" spans="19:70" ht="15.75" customHeight="1" x14ac:dyDescent="0.25">
      <c r="S535" s="6"/>
      <c r="AT535" s="9"/>
      <c r="AU535" s="10"/>
      <c r="AV535" s="10"/>
      <c r="AW535" s="9"/>
      <c r="AX535" s="9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</row>
    <row r="536" spans="19:70" ht="15.75" customHeight="1" x14ac:dyDescent="0.25">
      <c r="S536" s="6"/>
      <c r="AT536" s="9"/>
      <c r="AU536" s="10"/>
      <c r="AV536" s="10"/>
      <c r="AW536" s="9"/>
      <c r="AX536" s="9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</row>
    <row r="537" spans="19:70" ht="15.75" customHeight="1" x14ac:dyDescent="0.25">
      <c r="S537" s="6"/>
      <c r="AT537" s="9"/>
      <c r="AU537" s="10"/>
      <c r="AV537" s="10"/>
      <c r="AW537" s="9"/>
      <c r="AX537" s="9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</row>
    <row r="538" spans="19:70" ht="15.75" customHeight="1" x14ac:dyDescent="0.25">
      <c r="S538" s="6"/>
      <c r="AT538" s="9"/>
      <c r="AU538" s="10"/>
      <c r="AV538" s="10"/>
      <c r="AW538" s="9"/>
      <c r="AX538" s="9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</row>
    <row r="539" spans="19:70" ht="15.75" customHeight="1" x14ac:dyDescent="0.25">
      <c r="S539" s="6"/>
      <c r="AT539" s="9"/>
      <c r="AU539" s="10"/>
      <c r="AV539" s="10"/>
      <c r="AW539" s="9"/>
      <c r="AX539" s="9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</row>
    <row r="540" spans="19:70" ht="15.75" customHeight="1" x14ac:dyDescent="0.25">
      <c r="S540" s="6"/>
      <c r="AT540" s="9"/>
      <c r="AU540" s="10"/>
      <c r="AV540" s="10"/>
      <c r="AW540" s="9"/>
      <c r="AX540" s="9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</row>
    <row r="541" spans="19:70" ht="15.75" customHeight="1" x14ac:dyDescent="0.25">
      <c r="S541" s="6"/>
      <c r="AT541" s="9"/>
      <c r="AU541" s="10"/>
      <c r="AV541" s="10"/>
      <c r="AW541" s="9"/>
      <c r="AX541" s="9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</row>
    <row r="542" spans="19:70" ht="15.75" customHeight="1" x14ac:dyDescent="0.25">
      <c r="S542" s="6"/>
      <c r="AT542" s="9"/>
      <c r="AU542" s="10"/>
      <c r="AV542" s="10"/>
      <c r="AW542" s="9"/>
      <c r="AX542" s="9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</row>
    <row r="543" spans="19:70" ht="15.75" customHeight="1" x14ac:dyDescent="0.25">
      <c r="S543" s="6"/>
      <c r="AT543" s="9"/>
      <c r="AU543" s="10"/>
      <c r="AV543" s="10"/>
      <c r="AW543" s="9"/>
      <c r="AX543" s="9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</row>
    <row r="544" spans="19:70" ht="15.75" customHeight="1" x14ac:dyDescent="0.25">
      <c r="S544" s="6"/>
      <c r="AT544" s="9"/>
      <c r="AU544" s="10"/>
      <c r="AV544" s="10"/>
      <c r="AW544" s="9"/>
      <c r="AX544" s="9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</row>
    <row r="545" spans="19:70" ht="15.75" customHeight="1" x14ac:dyDescent="0.25">
      <c r="S545" s="6"/>
      <c r="AT545" s="9"/>
      <c r="AU545" s="10"/>
      <c r="AV545" s="10"/>
      <c r="AW545" s="9"/>
      <c r="AX545" s="9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</row>
    <row r="546" spans="19:70" ht="15.75" customHeight="1" x14ac:dyDescent="0.25">
      <c r="S546" s="6"/>
      <c r="AT546" s="9"/>
      <c r="AU546" s="10"/>
      <c r="AV546" s="10"/>
      <c r="AW546" s="9"/>
      <c r="AX546" s="9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</row>
    <row r="547" spans="19:70" ht="15.75" customHeight="1" x14ac:dyDescent="0.25">
      <c r="S547" s="6"/>
      <c r="AT547" s="9"/>
      <c r="AU547" s="10"/>
      <c r="AV547" s="10"/>
      <c r="AW547" s="9"/>
      <c r="AX547" s="9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</row>
    <row r="548" spans="19:70" ht="15.75" customHeight="1" x14ac:dyDescent="0.25">
      <c r="S548" s="6"/>
      <c r="AT548" s="9"/>
      <c r="AU548" s="10"/>
      <c r="AV548" s="10"/>
      <c r="AW548" s="9"/>
      <c r="AX548" s="9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</row>
    <row r="549" spans="19:70" ht="15.75" customHeight="1" x14ac:dyDescent="0.25">
      <c r="S549" s="6"/>
      <c r="AT549" s="9"/>
      <c r="AU549" s="10"/>
      <c r="AV549" s="10"/>
      <c r="AW549" s="9"/>
      <c r="AX549" s="9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</row>
    <row r="550" spans="19:70" ht="15.75" customHeight="1" x14ac:dyDescent="0.25">
      <c r="S550" s="6"/>
      <c r="AT550" s="9"/>
      <c r="AU550" s="10"/>
      <c r="AV550" s="10"/>
      <c r="AW550" s="9"/>
      <c r="AX550" s="9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</row>
    <row r="551" spans="19:70" ht="15.75" customHeight="1" x14ac:dyDescent="0.25">
      <c r="S551" s="6"/>
      <c r="AT551" s="9"/>
      <c r="AU551" s="10"/>
      <c r="AV551" s="10"/>
      <c r="AW551" s="9"/>
      <c r="AX551" s="9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</row>
    <row r="552" spans="19:70" ht="15.75" customHeight="1" x14ac:dyDescent="0.25">
      <c r="S552" s="6"/>
      <c r="AT552" s="9"/>
      <c r="AU552" s="10"/>
      <c r="AV552" s="10"/>
      <c r="AW552" s="9"/>
      <c r="AX552" s="9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</row>
    <row r="553" spans="19:70" ht="15.75" customHeight="1" x14ac:dyDescent="0.25">
      <c r="S553" s="6"/>
      <c r="AT553" s="9"/>
      <c r="AU553" s="10"/>
      <c r="AV553" s="10"/>
      <c r="AW553" s="9"/>
      <c r="AX553" s="9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</row>
    <row r="554" spans="19:70" ht="15.75" customHeight="1" x14ac:dyDescent="0.25">
      <c r="S554" s="6"/>
      <c r="AT554" s="9"/>
      <c r="AU554" s="10"/>
      <c r="AV554" s="10"/>
      <c r="AW554" s="9"/>
      <c r="AX554" s="9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</row>
    <row r="555" spans="19:70" ht="15.75" customHeight="1" x14ac:dyDescent="0.25">
      <c r="S555" s="6"/>
      <c r="AT555" s="9"/>
      <c r="AU555" s="10"/>
      <c r="AV555" s="10"/>
      <c r="AW555" s="9"/>
      <c r="AX555" s="9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</row>
    <row r="556" spans="19:70" ht="15.75" customHeight="1" x14ac:dyDescent="0.25">
      <c r="S556" s="6"/>
      <c r="AT556" s="9"/>
      <c r="AU556" s="10"/>
      <c r="AV556" s="10"/>
      <c r="AW556" s="9"/>
      <c r="AX556" s="9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</row>
    <row r="557" spans="19:70" ht="15.75" customHeight="1" x14ac:dyDescent="0.25">
      <c r="S557" s="6"/>
      <c r="AT557" s="9"/>
      <c r="AU557" s="10"/>
      <c r="AV557" s="10"/>
      <c r="AW557" s="9"/>
      <c r="AX557" s="9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</row>
    <row r="558" spans="19:70" ht="15.75" customHeight="1" x14ac:dyDescent="0.25">
      <c r="S558" s="6"/>
      <c r="AT558" s="9"/>
      <c r="AU558" s="10"/>
      <c r="AV558" s="10"/>
      <c r="AW558" s="9"/>
      <c r="AX558" s="9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</row>
    <row r="559" spans="19:70" ht="15.75" customHeight="1" x14ac:dyDescent="0.25">
      <c r="S559" s="6"/>
      <c r="AT559" s="9"/>
      <c r="AU559" s="10"/>
      <c r="AV559" s="10"/>
      <c r="AW559" s="9"/>
      <c r="AX559" s="9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</row>
    <row r="560" spans="19:70" ht="15.75" customHeight="1" x14ac:dyDescent="0.25">
      <c r="S560" s="6"/>
      <c r="AT560" s="9"/>
      <c r="AU560" s="10"/>
      <c r="AV560" s="10"/>
      <c r="AW560" s="9"/>
      <c r="AX560" s="9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</row>
    <row r="561" spans="19:70" ht="15.75" customHeight="1" x14ac:dyDescent="0.25">
      <c r="S561" s="6"/>
      <c r="AT561" s="9"/>
      <c r="AU561" s="10"/>
      <c r="AV561" s="10"/>
      <c r="AW561" s="9"/>
      <c r="AX561" s="9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</row>
    <row r="562" spans="19:70" ht="15.75" customHeight="1" x14ac:dyDescent="0.25">
      <c r="S562" s="6"/>
      <c r="AT562" s="9"/>
      <c r="AU562" s="10"/>
      <c r="AV562" s="10"/>
      <c r="AW562" s="9"/>
      <c r="AX562" s="9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</row>
    <row r="563" spans="19:70" ht="15.75" customHeight="1" x14ac:dyDescent="0.25">
      <c r="S563" s="6"/>
      <c r="AT563" s="9"/>
      <c r="AU563" s="10"/>
      <c r="AV563" s="10"/>
      <c r="AW563" s="9"/>
      <c r="AX563" s="9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</row>
    <row r="564" spans="19:70" ht="15.75" customHeight="1" x14ac:dyDescent="0.25">
      <c r="S564" s="6"/>
      <c r="AT564" s="9"/>
      <c r="AU564" s="10"/>
      <c r="AV564" s="10"/>
      <c r="AW564" s="9"/>
      <c r="AX564" s="9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</row>
    <row r="565" spans="19:70" ht="15.75" customHeight="1" x14ac:dyDescent="0.25">
      <c r="S565" s="6"/>
      <c r="AT565" s="9"/>
      <c r="AU565" s="10"/>
      <c r="AV565" s="10"/>
      <c r="AW565" s="9"/>
      <c r="AX565" s="9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</row>
    <row r="566" spans="19:70" ht="15.75" customHeight="1" x14ac:dyDescent="0.25">
      <c r="S566" s="6"/>
      <c r="AT566" s="9"/>
      <c r="AU566" s="10"/>
      <c r="AV566" s="10"/>
      <c r="AW566" s="9"/>
      <c r="AX566" s="9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</row>
    <row r="567" spans="19:70" ht="15.75" customHeight="1" x14ac:dyDescent="0.25">
      <c r="S567" s="6"/>
      <c r="AT567" s="9"/>
      <c r="AU567" s="10"/>
      <c r="AV567" s="10"/>
      <c r="AW567" s="9"/>
      <c r="AX567" s="9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</row>
    <row r="568" spans="19:70" ht="15.75" customHeight="1" x14ac:dyDescent="0.25">
      <c r="S568" s="6"/>
      <c r="AT568" s="9"/>
      <c r="AU568" s="10"/>
      <c r="AV568" s="10"/>
      <c r="AW568" s="9"/>
      <c r="AX568" s="9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</row>
    <row r="569" spans="19:70" ht="15.75" customHeight="1" x14ac:dyDescent="0.25">
      <c r="S569" s="6"/>
      <c r="AT569" s="9"/>
      <c r="AU569" s="10"/>
      <c r="AV569" s="10"/>
      <c r="AW569" s="9"/>
      <c r="AX569" s="9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</row>
    <row r="570" spans="19:70" ht="15.75" customHeight="1" x14ac:dyDescent="0.25">
      <c r="S570" s="6"/>
      <c r="AT570" s="9"/>
      <c r="AU570" s="10"/>
      <c r="AV570" s="10"/>
      <c r="AW570" s="9"/>
      <c r="AX570" s="9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</row>
    <row r="571" spans="19:70" ht="15.75" customHeight="1" x14ac:dyDescent="0.25">
      <c r="S571" s="6"/>
      <c r="AT571" s="9"/>
      <c r="AU571" s="10"/>
      <c r="AV571" s="10"/>
      <c r="AW571" s="9"/>
      <c r="AX571" s="9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</row>
    <row r="572" spans="19:70" ht="15.75" customHeight="1" x14ac:dyDescent="0.25">
      <c r="S572" s="6"/>
      <c r="AT572" s="9"/>
      <c r="AU572" s="10"/>
      <c r="AV572" s="10"/>
      <c r="AW572" s="9"/>
      <c r="AX572" s="9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</row>
    <row r="573" spans="19:70" ht="15.75" customHeight="1" x14ac:dyDescent="0.25">
      <c r="S573" s="6"/>
      <c r="AT573" s="9"/>
      <c r="AU573" s="10"/>
      <c r="AV573" s="10"/>
      <c r="AW573" s="9"/>
      <c r="AX573" s="9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</row>
    <row r="574" spans="19:70" ht="15.75" customHeight="1" x14ac:dyDescent="0.25">
      <c r="S574" s="6"/>
      <c r="AT574" s="9"/>
      <c r="AU574" s="10"/>
      <c r="AV574" s="10"/>
      <c r="AW574" s="9"/>
      <c r="AX574" s="9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</row>
    <row r="575" spans="19:70" ht="15.75" customHeight="1" x14ac:dyDescent="0.25">
      <c r="S575" s="6"/>
      <c r="AT575" s="9"/>
      <c r="AU575" s="10"/>
      <c r="AV575" s="10"/>
      <c r="AW575" s="9"/>
      <c r="AX575" s="9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</row>
    <row r="576" spans="19:70" ht="15.75" customHeight="1" x14ac:dyDescent="0.25">
      <c r="S576" s="6"/>
      <c r="AT576" s="9"/>
      <c r="AU576" s="10"/>
      <c r="AV576" s="10"/>
      <c r="AW576" s="9"/>
      <c r="AX576" s="9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</row>
    <row r="577" spans="19:70" ht="15.75" customHeight="1" x14ac:dyDescent="0.25">
      <c r="S577" s="6"/>
      <c r="AT577" s="9"/>
      <c r="AU577" s="10"/>
      <c r="AV577" s="10"/>
      <c r="AW577" s="9"/>
      <c r="AX577" s="9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</row>
    <row r="578" spans="19:70" ht="15.75" customHeight="1" x14ac:dyDescent="0.25">
      <c r="S578" s="6"/>
      <c r="AT578" s="9"/>
      <c r="AU578" s="10"/>
      <c r="AV578" s="10"/>
      <c r="AW578" s="9"/>
      <c r="AX578" s="9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</row>
    <row r="579" spans="19:70" ht="15.75" customHeight="1" x14ac:dyDescent="0.25">
      <c r="S579" s="6"/>
      <c r="AT579" s="9"/>
      <c r="AU579" s="10"/>
      <c r="AV579" s="10"/>
      <c r="AW579" s="9"/>
      <c r="AX579" s="9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</row>
    <row r="580" spans="19:70" ht="15.75" customHeight="1" x14ac:dyDescent="0.25">
      <c r="S580" s="6"/>
      <c r="AT580" s="9"/>
      <c r="AU580" s="10"/>
      <c r="AV580" s="10"/>
      <c r="AW580" s="9"/>
      <c r="AX580" s="9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</row>
    <row r="581" spans="19:70" ht="15.75" customHeight="1" x14ac:dyDescent="0.25">
      <c r="S581" s="6"/>
      <c r="AT581" s="9"/>
      <c r="AU581" s="10"/>
      <c r="AV581" s="10"/>
      <c r="AW581" s="9"/>
      <c r="AX581" s="9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</row>
    <row r="582" spans="19:70" ht="15.75" customHeight="1" x14ac:dyDescent="0.25">
      <c r="S582" s="6"/>
      <c r="AT582" s="9"/>
      <c r="AU582" s="10"/>
      <c r="AV582" s="10"/>
      <c r="AW582" s="9"/>
      <c r="AX582" s="9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</row>
    <row r="583" spans="19:70" ht="15.75" customHeight="1" x14ac:dyDescent="0.25">
      <c r="S583" s="6"/>
      <c r="AT583" s="9"/>
      <c r="AU583" s="10"/>
      <c r="AV583" s="10"/>
      <c r="AW583" s="9"/>
      <c r="AX583" s="9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</row>
    <row r="584" spans="19:70" ht="15.75" customHeight="1" x14ac:dyDescent="0.25">
      <c r="S584" s="6"/>
      <c r="AT584" s="9"/>
      <c r="AU584" s="10"/>
      <c r="AV584" s="10"/>
      <c r="AW584" s="9"/>
      <c r="AX584" s="9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</row>
    <row r="585" spans="19:70" ht="15.75" customHeight="1" x14ac:dyDescent="0.25">
      <c r="S585" s="6"/>
      <c r="AT585" s="9"/>
      <c r="AU585" s="10"/>
      <c r="AV585" s="10"/>
      <c r="AW585" s="9"/>
      <c r="AX585" s="9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</row>
    <row r="586" spans="19:70" ht="15.75" customHeight="1" x14ac:dyDescent="0.25">
      <c r="S586" s="6"/>
      <c r="AT586" s="9"/>
      <c r="AU586" s="10"/>
      <c r="AV586" s="10"/>
      <c r="AW586" s="9"/>
      <c r="AX586" s="9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</row>
    <row r="587" spans="19:70" ht="15.75" customHeight="1" x14ac:dyDescent="0.25">
      <c r="S587" s="6"/>
      <c r="AT587" s="9"/>
      <c r="AU587" s="10"/>
      <c r="AV587" s="10"/>
      <c r="AW587" s="9"/>
      <c r="AX587" s="9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</row>
    <row r="588" spans="19:70" ht="15.75" customHeight="1" x14ac:dyDescent="0.25">
      <c r="S588" s="6"/>
      <c r="AT588" s="9"/>
      <c r="AU588" s="10"/>
      <c r="AV588" s="10"/>
      <c r="AW588" s="9"/>
      <c r="AX588" s="9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</row>
    <row r="589" spans="19:70" ht="15.75" customHeight="1" x14ac:dyDescent="0.25">
      <c r="S589" s="6"/>
      <c r="AT589" s="9"/>
      <c r="AU589" s="10"/>
      <c r="AV589" s="10"/>
      <c r="AW589" s="9"/>
      <c r="AX589" s="9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</row>
    <row r="590" spans="19:70" ht="15.75" customHeight="1" x14ac:dyDescent="0.25">
      <c r="S590" s="6"/>
      <c r="AT590" s="9"/>
      <c r="AU590" s="10"/>
      <c r="AV590" s="10"/>
      <c r="AW590" s="9"/>
      <c r="AX590" s="9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</row>
  </sheetData>
  <mergeCells count="94">
    <mergeCell ref="Y37:AA37"/>
    <mergeCell ref="AN2:AN4"/>
    <mergeCell ref="AO3:AO4"/>
    <mergeCell ref="AP3:AP4"/>
    <mergeCell ref="AU21:AW21"/>
    <mergeCell ref="AU25:AW25"/>
    <mergeCell ref="AU3:AV3"/>
    <mergeCell ref="AW3:AW4"/>
    <mergeCell ref="AQ3:AQ4"/>
    <mergeCell ref="AR3:AS3"/>
    <mergeCell ref="AT3:AT4"/>
    <mergeCell ref="AK24:AP24"/>
    <mergeCell ref="AO2:AQ2"/>
    <mergeCell ref="AR2:AX2"/>
    <mergeCell ref="AM3:AM4"/>
    <mergeCell ref="AX3:AX4"/>
    <mergeCell ref="AL3:AL4"/>
    <mergeCell ref="P3:P4"/>
    <mergeCell ref="S3:S4"/>
    <mergeCell ref="T3:T4"/>
    <mergeCell ref="U3:U4"/>
    <mergeCell ref="AB3:AB4"/>
    <mergeCell ref="AD3:AD4"/>
    <mergeCell ref="Q3:Q4"/>
    <mergeCell ref="W3:W4"/>
    <mergeCell ref="X3:X4"/>
    <mergeCell ref="Y3:Y4"/>
    <mergeCell ref="Z3:Z4"/>
    <mergeCell ref="V3:V4"/>
    <mergeCell ref="R3:R4"/>
    <mergeCell ref="B2:S2"/>
    <mergeCell ref="T2:AM2"/>
    <mergeCell ref="AA3:AA4"/>
    <mergeCell ref="AI3:AI4"/>
    <mergeCell ref="AJ3:AJ4"/>
    <mergeCell ref="AK3:AK4"/>
    <mergeCell ref="AE3:AE4"/>
    <mergeCell ref="AG3:AG4"/>
    <mergeCell ref="AF3:AF4"/>
    <mergeCell ref="AH3:AH4"/>
    <mergeCell ref="K3:K4"/>
    <mergeCell ref="L3:L4"/>
    <mergeCell ref="M3:M4"/>
    <mergeCell ref="N3:N4"/>
    <mergeCell ref="O3:O4"/>
    <mergeCell ref="AC3:AC4"/>
    <mergeCell ref="C1:AX1"/>
    <mergeCell ref="A1:B1"/>
    <mergeCell ref="AU26:AU27"/>
    <mergeCell ref="AV26:AW27"/>
    <mergeCell ref="AU22:AU23"/>
    <mergeCell ref="AV22:AW23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:A4"/>
    <mergeCell ref="AB22:AI22"/>
    <mergeCell ref="AN61:AN65"/>
    <mergeCell ref="AQ61:AQ65"/>
    <mergeCell ref="AR61:AR65"/>
    <mergeCell ref="AK43:AK52"/>
    <mergeCell ref="AM43:AM47"/>
    <mergeCell ref="AP43:AP52"/>
    <mergeCell ref="AQ43:AQ47"/>
    <mergeCell ref="AM48:AM52"/>
    <mergeCell ref="AQ48:AQ52"/>
    <mergeCell ref="AM28:AN28"/>
    <mergeCell ref="AK19:AS19"/>
    <mergeCell ref="AN56:AN60"/>
    <mergeCell ref="AQ56:AQ60"/>
    <mergeCell ref="AR56:AR60"/>
    <mergeCell ref="AK30:AS30"/>
    <mergeCell ref="AK32:AK41"/>
    <mergeCell ref="AM32:AM36"/>
    <mergeCell ref="AP32:AP41"/>
    <mergeCell ref="AQ32:AQ36"/>
    <mergeCell ref="AM37:AM41"/>
    <mergeCell ref="AQ37:AQ41"/>
    <mergeCell ref="Z23:AA26"/>
    <mergeCell ref="AB23:AD23"/>
    <mergeCell ref="AB24:AD24"/>
    <mergeCell ref="AB26:AD26"/>
    <mergeCell ref="Z28:AA31"/>
    <mergeCell ref="AB28:AD28"/>
    <mergeCell ref="AB29:AD29"/>
    <mergeCell ref="AB30:AD30"/>
    <mergeCell ref="AB31:AD31"/>
    <mergeCell ref="AB25:AD25"/>
  </mergeCells>
  <conditionalFormatting sqref="T2 B2 AN2:AP2 AR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3D33-3EA0-4B0E-BAA7-CC8D1C56DA46}">
  <dimension ref="C6:J109"/>
  <sheetViews>
    <sheetView topLeftCell="C85" workbookViewId="0">
      <selection activeCell="Q98" sqref="Q98"/>
    </sheetView>
  </sheetViews>
  <sheetFormatPr defaultRowHeight="14.25" x14ac:dyDescent="0.2"/>
  <cols>
    <col min="5" max="5" width="16.375" bestFit="1" customWidth="1"/>
    <col min="6" max="6" width="17.5" customWidth="1"/>
    <col min="7" max="8" width="13.875" customWidth="1"/>
    <col min="9" max="9" width="12.75" bestFit="1" customWidth="1"/>
  </cols>
  <sheetData>
    <row r="6" spans="3:8" x14ac:dyDescent="0.2">
      <c r="C6" s="207" t="s">
        <v>64</v>
      </c>
      <c r="D6" s="207"/>
      <c r="E6" s="207"/>
      <c r="F6" s="207"/>
      <c r="G6" s="36"/>
      <c r="H6" s="36"/>
    </row>
    <row r="7" spans="3:8" x14ac:dyDescent="0.2">
      <c r="C7" s="36"/>
      <c r="D7" s="36"/>
      <c r="E7" s="36"/>
      <c r="F7" s="36"/>
      <c r="G7" s="36"/>
      <c r="H7" s="36"/>
    </row>
    <row r="8" spans="3:8" x14ac:dyDescent="0.2">
      <c r="C8" s="207">
        <f>D8+D9</f>
        <v>56393</v>
      </c>
      <c r="D8" s="36">
        <f>'Annual Report 2025'!AT17+'Annual Report 2025'!AQ22+'Annual Report 2025'!AQ56+'Annual Report 2025'!AB27+'Annual Report 2025'!AI24+'Annual Report 2025'!AI29</f>
        <v>20372</v>
      </c>
      <c r="E8" s="36" t="s">
        <v>61</v>
      </c>
      <c r="F8" s="37">
        <f>D8/C8</f>
        <v>0.36125050981504797</v>
      </c>
      <c r="G8" s="36"/>
      <c r="H8" s="36"/>
    </row>
    <row r="9" spans="3:8" x14ac:dyDescent="0.2">
      <c r="C9" s="207"/>
      <c r="D9" s="36">
        <f>'Annual Report 2025'!AW17+'Annual Report 2025'!AQ23+'Annual Report 2025'!AQ61+'Annual Report 2025'!AC27+'Annual Report 2025'!AI25+'Annual Report 2025'!AI30</f>
        <v>36021</v>
      </c>
      <c r="E9" s="36" t="s">
        <v>62</v>
      </c>
      <c r="F9" s="37">
        <f>D9/C8</f>
        <v>0.63874949018495208</v>
      </c>
      <c r="G9" s="36"/>
      <c r="H9" s="36"/>
    </row>
    <row r="10" spans="3:8" x14ac:dyDescent="0.2">
      <c r="C10" s="36"/>
      <c r="D10" s="36"/>
      <c r="E10" s="36"/>
      <c r="F10" s="36"/>
      <c r="G10" s="36"/>
      <c r="H10" s="36"/>
    </row>
    <row r="11" spans="3:8" x14ac:dyDescent="0.2">
      <c r="C11" s="36"/>
      <c r="D11" s="36"/>
      <c r="E11" s="36"/>
      <c r="F11" s="36"/>
      <c r="G11" s="36"/>
      <c r="H11" s="36"/>
    </row>
    <row r="12" spans="3:8" x14ac:dyDescent="0.2">
      <c r="C12" s="36"/>
      <c r="D12" s="36"/>
      <c r="E12" s="36"/>
      <c r="F12" s="36"/>
      <c r="G12" s="36"/>
      <c r="H12" s="36"/>
    </row>
    <row r="13" spans="3:8" x14ac:dyDescent="0.2">
      <c r="C13" s="36"/>
      <c r="D13" s="36"/>
      <c r="E13" s="36"/>
      <c r="F13" s="36"/>
      <c r="G13" s="36"/>
      <c r="H13" s="36"/>
    </row>
    <row r="14" spans="3:8" x14ac:dyDescent="0.2">
      <c r="C14" s="36"/>
      <c r="D14" s="36"/>
      <c r="E14" s="36"/>
      <c r="F14" s="36"/>
      <c r="G14" s="36"/>
      <c r="H14" s="36"/>
    </row>
    <row r="15" spans="3:8" x14ac:dyDescent="0.2">
      <c r="C15" s="36"/>
      <c r="D15" s="36"/>
      <c r="E15" s="36"/>
      <c r="F15" s="36"/>
      <c r="G15" s="36"/>
      <c r="H15" s="36"/>
    </row>
    <row r="16" spans="3:8" x14ac:dyDescent="0.2">
      <c r="C16" s="36"/>
      <c r="D16" s="36"/>
      <c r="E16" s="36"/>
      <c r="F16" s="36"/>
      <c r="G16" s="36"/>
      <c r="H16" s="36"/>
    </row>
    <row r="17" spans="3:8" x14ac:dyDescent="0.2">
      <c r="C17" s="36"/>
      <c r="D17" s="36"/>
      <c r="E17" s="36"/>
      <c r="F17" s="36"/>
      <c r="G17" s="36"/>
      <c r="H17" s="36"/>
    </row>
    <row r="18" spans="3:8" x14ac:dyDescent="0.2">
      <c r="C18" s="36"/>
      <c r="D18" s="36"/>
      <c r="E18" s="36"/>
      <c r="F18" s="36"/>
      <c r="G18" s="36"/>
      <c r="H18" s="36"/>
    </row>
    <row r="19" spans="3:8" x14ac:dyDescent="0.2">
      <c r="C19" s="36"/>
      <c r="D19" s="36"/>
      <c r="E19" s="36"/>
      <c r="F19" s="36"/>
      <c r="G19" s="36"/>
      <c r="H19" s="36"/>
    </row>
    <row r="20" spans="3:8" x14ac:dyDescent="0.2">
      <c r="C20" s="36"/>
      <c r="D20" s="36"/>
      <c r="E20" s="36"/>
      <c r="F20" s="36"/>
      <c r="G20" s="36"/>
      <c r="H20" s="36"/>
    </row>
    <row r="21" spans="3:8" x14ac:dyDescent="0.2">
      <c r="C21" s="36"/>
      <c r="D21" s="36"/>
      <c r="E21" s="36"/>
      <c r="F21" s="36"/>
      <c r="G21" s="36"/>
      <c r="H21" s="36"/>
    </row>
    <row r="22" spans="3:8" x14ac:dyDescent="0.2">
      <c r="C22" s="208" t="s">
        <v>65</v>
      </c>
      <c r="D22" s="208"/>
      <c r="E22" s="208"/>
      <c r="F22" s="208"/>
      <c r="G22" s="208"/>
      <c r="H22" s="88"/>
    </row>
    <row r="23" spans="3:8" x14ac:dyDescent="0.2">
      <c r="C23" s="36"/>
      <c r="D23" s="36"/>
      <c r="E23" s="36"/>
      <c r="F23" s="36"/>
      <c r="G23" s="36"/>
      <c r="H23" s="36"/>
    </row>
    <row r="24" spans="3:8" x14ac:dyDescent="0.2">
      <c r="C24" s="207">
        <f>D24+D25+D26+D27</f>
        <v>54872</v>
      </c>
      <c r="D24" s="36">
        <f>Rawda!AF17</f>
        <v>9230</v>
      </c>
      <c r="E24" s="36" t="s">
        <v>66</v>
      </c>
      <c r="F24" s="37">
        <f>D24/C24</f>
        <v>0.16820965155270448</v>
      </c>
      <c r="G24" s="36"/>
      <c r="H24" s="36"/>
    </row>
    <row r="25" spans="3:8" x14ac:dyDescent="0.2">
      <c r="C25" s="207"/>
      <c r="D25" s="36">
        <f>'Dar Al-Wafa PHC'!AK17+'Annual Report 2025'!AD27</f>
        <v>12890</v>
      </c>
      <c r="E25" s="36" t="s">
        <v>67</v>
      </c>
      <c r="F25" s="37">
        <f>D25/C24</f>
        <v>0.23491033678378773</v>
      </c>
      <c r="G25" s="36"/>
      <c r="H25" s="36"/>
    </row>
    <row r="26" spans="3:8" x14ac:dyDescent="0.2">
      <c r="C26" s="207"/>
      <c r="D26" s="36">
        <f>MCA!AR17</f>
        <v>22037</v>
      </c>
      <c r="E26" s="36" t="s">
        <v>68</v>
      </c>
      <c r="F26" s="37">
        <f>D26/C24</f>
        <v>0.4016073771686835</v>
      </c>
      <c r="G26" s="36"/>
      <c r="H26" s="36"/>
    </row>
    <row r="27" spans="3:8" x14ac:dyDescent="0.2">
      <c r="C27" s="207"/>
      <c r="D27" s="36">
        <f>'Medical Village'!AK17</f>
        <v>10715</v>
      </c>
      <c r="E27" s="36" t="s">
        <v>69</v>
      </c>
      <c r="F27" s="37">
        <f>D27/C24</f>
        <v>0.19527263449482432</v>
      </c>
      <c r="G27" s="36"/>
      <c r="H27" s="36"/>
    </row>
    <row r="28" spans="3:8" x14ac:dyDescent="0.2">
      <c r="C28" s="36"/>
      <c r="D28" s="36"/>
      <c r="E28" s="36"/>
      <c r="F28" s="36"/>
      <c r="G28" s="36"/>
      <c r="H28" s="36"/>
    </row>
    <row r="29" spans="3:8" x14ac:dyDescent="0.2">
      <c r="C29" s="36"/>
      <c r="D29" s="36"/>
      <c r="E29" s="36"/>
      <c r="F29" s="36"/>
      <c r="G29" s="36"/>
      <c r="H29" s="36"/>
    </row>
    <row r="30" spans="3:8" x14ac:dyDescent="0.2">
      <c r="C30" s="36"/>
      <c r="D30" s="36"/>
      <c r="E30" s="36"/>
      <c r="F30" s="36"/>
      <c r="G30" s="36"/>
      <c r="H30" s="36"/>
    </row>
    <row r="31" spans="3:8" x14ac:dyDescent="0.2">
      <c r="C31" s="36"/>
      <c r="D31" s="36"/>
      <c r="E31" s="36"/>
      <c r="F31" s="36"/>
      <c r="G31" s="36"/>
      <c r="H31" s="36"/>
    </row>
    <row r="32" spans="3:8" x14ac:dyDescent="0.2">
      <c r="C32" s="36"/>
      <c r="D32" s="36"/>
      <c r="E32" s="36"/>
      <c r="F32" s="36"/>
      <c r="G32" s="36"/>
      <c r="H32" s="36"/>
    </row>
    <row r="33" spans="3:8" x14ac:dyDescent="0.2">
      <c r="C33" s="36"/>
      <c r="D33" s="36"/>
      <c r="E33" s="36"/>
      <c r="F33" s="36"/>
      <c r="G33" s="36"/>
      <c r="H33" s="36"/>
    </row>
    <row r="34" spans="3:8" x14ac:dyDescent="0.2">
      <c r="C34" s="36"/>
      <c r="D34" s="36"/>
      <c r="E34" s="36"/>
      <c r="F34" s="36"/>
      <c r="G34" s="36"/>
      <c r="H34" s="36"/>
    </row>
    <row r="35" spans="3:8" x14ac:dyDescent="0.2">
      <c r="C35" s="36"/>
      <c r="D35" s="36"/>
      <c r="E35" s="36"/>
      <c r="F35" s="36"/>
      <c r="G35" s="36"/>
      <c r="H35" s="36"/>
    </row>
    <row r="36" spans="3:8" x14ac:dyDescent="0.2">
      <c r="C36" s="207" t="s">
        <v>71</v>
      </c>
      <c r="D36" s="207"/>
      <c r="E36" s="207"/>
      <c r="F36" s="207"/>
      <c r="G36" s="207"/>
      <c r="H36" s="87"/>
    </row>
    <row r="37" spans="3:8" x14ac:dyDescent="0.2">
      <c r="C37" s="36"/>
      <c r="D37" s="36"/>
      <c r="E37" s="36"/>
      <c r="F37" s="36"/>
      <c r="G37" s="36"/>
      <c r="H37" s="36"/>
    </row>
    <row r="38" spans="3:8" x14ac:dyDescent="0.2">
      <c r="C38" s="207">
        <f>SUM(D38:D54)</f>
        <v>54622</v>
      </c>
      <c r="D38" s="36">
        <f>'Annual Report 2025'!B17</f>
        <v>10579</v>
      </c>
      <c r="E38" s="36" t="s">
        <v>6</v>
      </c>
      <c r="F38" s="37">
        <f>D38/C38</f>
        <v>0.19367654058804146</v>
      </c>
      <c r="G38" s="36"/>
      <c r="H38" s="36"/>
    </row>
    <row r="39" spans="3:8" x14ac:dyDescent="0.2">
      <c r="C39" s="207"/>
      <c r="D39" s="36">
        <f>'Annual Report 2025'!C17</f>
        <v>15761</v>
      </c>
      <c r="E39" s="36" t="s">
        <v>7</v>
      </c>
      <c r="F39" s="37">
        <f>D39/C38</f>
        <v>0.28854673940902931</v>
      </c>
      <c r="G39" s="36"/>
      <c r="H39" s="36"/>
    </row>
    <row r="40" spans="3:8" x14ac:dyDescent="0.2">
      <c r="C40" s="207"/>
      <c r="D40" s="36">
        <f>'Annual Report 2025'!D17</f>
        <v>7773</v>
      </c>
      <c r="E40" s="36" t="s">
        <v>70</v>
      </c>
      <c r="F40" s="37">
        <f>D40/C38</f>
        <v>0.14230529823148183</v>
      </c>
      <c r="G40" s="36"/>
      <c r="H40" s="36"/>
    </row>
    <row r="41" spans="3:8" x14ac:dyDescent="0.2">
      <c r="C41" s="207"/>
      <c r="D41" s="36">
        <f>'Annual Report 2025'!E17</f>
        <v>10957</v>
      </c>
      <c r="E41" s="36" t="s">
        <v>9</v>
      </c>
      <c r="F41" s="37">
        <f>D41/C38</f>
        <v>0.20059682911647322</v>
      </c>
      <c r="G41" s="36"/>
      <c r="H41" s="36"/>
    </row>
    <row r="42" spans="3:8" x14ac:dyDescent="0.2">
      <c r="C42" s="207"/>
      <c r="D42" s="36">
        <f>'Annual Report 2025'!F17</f>
        <v>2052</v>
      </c>
      <c r="E42" s="36" t="s">
        <v>36</v>
      </c>
      <c r="F42" s="37">
        <f>D42/C38</f>
        <v>3.7567280582915308E-2</v>
      </c>
      <c r="G42" s="36"/>
      <c r="H42" s="36"/>
    </row>
    <row r="43" spans="3:8" x14ac:dyDescent="0.2">
      <c r="C43" s="207"/>
      <c r="D43" s="36">
        <f>'Annual Report 2025'!G17</f>
        <v>257</v>
      </c>
      <c r="E43" s="36" t="s">
        <v>11</v>
      </c>
      <c r="F43" s="37">
        <f>D43/C38</f>
        <v>4.7050638936692174E-3</v>
      </c>
      <c r="G43" s="36"/>
      <c r="H43" s="36"/>
    </row>
    <row r="44" spans="3:8" x14ac:dyDescent="0.2">
      <c r="C44" s="207"/>
      <c r="D44" s="36">
        <f>'Annual Report 2025'!H17</f>
        <v>2462</v>
      </c>
      <c r="E44" s="36" t="s">
        <v>37</v>
      </c>
      <c r="F44" s="37">
        <f>D44/C38</f>
        <v>4.5073413642854526E-2</v>
      </c>
      <c r="G44" s="36"/>
      <c r="H44" s="36"/>
    </row>
    <row r="45" spans="3:8" x14ac:dyDescent="0.2">
      <c r="C45" s="207"/>
      <c r="D45" s="36">
        <f>'Annual Report 2025'!I17</f>
        <v>191</v>
      </c>
      <c r="E45" s="36" t="s">
        <v>72</v>
      </c>
      <c r="F45" s="37">
        <f>D45/C38</f>
        <v>3.4967595474350993E-3</v>
      </c>
      <c r="G45" s="36"/>
      <c r="H45" s="36"/>
    </row>
    <row r="46" spans="3:8" x14ac:dyDescent="0.2">
      <c r="C46" s="207"/>
      <c r="D46" s="36">
        <f>'Annual Report 2025'!J17</f>
        <v>1363</v>
      </c>
      <c r="E46" s="36" t="s">
        <v>13</v>
      </c>
      <c r="F46" s="37">
        <f>D46/C38</f>
        <v>2.4953315513895499E-2</v>
      </c>
      <c r="G46" s="36"/>
      <c r="H46" s="36"/>
    </row>
    <row r="47" spans="3:8" x14ac:dyDescent="0.2">
      <c r="C47" s="207"/>
      <c r="D47" s="36">
        <f>'Annual Report 2025'!K17</f>
        <v>666</v>
      </c>
      <c r="E47" s="36" t="s">
        <v>39</v>
      </c>
      <c r="F47" s="37">
        <f>D47/C38</f>
        <v>1.2192889311998828E-2</v>
      </c>
      <c r="G47" s="36"/>
      <c r="H47" s="36"/>
    </row>
    <row r="48" spans="3:8" x14ac:dyDescent="0.2">
      <c r="C48" s="207"/>
      <c r="D48" s="36">
        <f>'Annual Report 2025'!L17</f>
        <v>91</v>
      </c>
      <c r="E48" s="36" t="s">
        <v>38</v>
      </c>
      <c r="F48" s="37">
        <f>D48/C38</f>
        <v>1.6659953864743143E-3</v>
      </c>
      <c r="G48" s="36"/>
      <c r="H48" s="36"/>
    </row>
    <row r="49" spans="3:8" x14ac:dyDescent="0.2">
      <c r="C49" s="207"/>
      <c r="D49" s="36">
        <f>'Annual Report 2025'!M17</f>
        <v>363</v>
      </c>
      <c r="E49" s="36" t="s">
        <v>43</v>
      </c>
      <c r="F49" s="37">
        <f>D49/C38</f>
        <v>6.6456739042876495E-3</v>
      </c>
      <c r="G49" s="36"/>
      <c r="H49" s="36"/>
    </row>
    <row r="50" spans="3:8" x14ac:dyDescent="0.2">
      <c r="C50" s="207"/>
      <c r="D50" s="36">
        <f>'Annual Report 2025'!N17</f>
        <v>161</v>
      </c>
      <c r="E50" s="36" t="s">
        <v>44</v>
      </c>
      <c r="F50" s="37">
        <f>D50/C38</f>
        <v>2.9475302991468638E-3</v>
      </c>
      <c r="G50" s="36"/>
      <c r="H50" s="36"/>
    </row>
    <row r="51" spans="3:8" x14ac:dyDescent="0.2">
      <c r="C51" s="207"/>
      <c r="D51" s="36">
        <f>'Annual Report 2025'!O17</f>
        <v>494</v>
      </c>
      <c r="E51" s="36" t="s">
        <v>14</v>
      </c>
      <c r="F51" s="37">
        <f>D51/C38</f>
        <v>9.0439749551462778E-3</v>
      </c>
      <c r="G51" s="36"/>
      <c r="H51" s="36"/>
    </row>
    <row r="52" spans="3:8" x14ac:dyDescent="0.2">
      <c r="C52" s="207"/>
      <c r="D52" s="36"/>
      <c r="E52" s="36"/>
      <c r="F52" s="37"/>
      <c r="G52" s="36"/>
      <c r="H52" s="36"/>
    </row>
    <row r="53" spans="3:8" x14ac:dyDescent="0.2">
      <c r="C53" s="207"/>
      <c r="D53" s="36">
        <f>'Annual Report 2025'!Q17</f>
        <v>1452</v>
      </c>
      <c r="E53" s="36" t="s">
        <v>57</v>
      </c>
      <c r="F53" s="37">
        <f>D53/C38</f>
        <v>2.6582695617150598E-2</v>
      </c>
      <c r="G53" s="36"/>
      <c r="H53" s="36"/>
    </row>
    <row r="54" spans="3:8" x14ac:dyDescent="0.2">
      <c r="C54" s="207"/>
      <c r="D54" s="36">
        <f>'Annual Report 2025'!R17</f>
        <v>0</v>
      </c>
      <c r="E54" s="36" t="s">
        <v>60</v>
      </c>
      <c r="F54" s="37">
        <f>D54/C38</f>
        <v>0</v>
      </c>
      <c r="G54" s="36"/>
      <c r="H54" s="36"/>
    </row>
    <row r="55" spans="3:8" x14ac:dyDescent="0.2">
      <c r="C55" s="36"/>
      <c r="D55" s="36"/>
      <c r="E55" s="36"/>
      <c r="F55" s="36"/>
      <c r="G55" s="36"/>
      <c r="H55" s="36"/>
    </row>
    <row r="56" spans="3:8" x14ac:dyDescent="0.2">
      <c r="C56" s="207" t="s">
        <v>93</v>
      </c>
      <c r="D56" s="207"/>
      <c r="E56" s="207"/>
      <c r="F56" s="207"/>
      <c r="G56" s="207"/>
      <c r="H56" s="87"/>
    </row>
    <row r="57" spans="3:8" x14ac:dyDescent="0.2">
      <c r="C57" s="36"/>
      <c r="D57" s="36"/>
      <c r="E57" s="36"/>
      <c r="F57" s="36"/>
      <c r="G57" s="36"/>
      <c r="H57" s="36"/>
    </row>
    <row r="58" spans="3:8" x14ac:dyDescent="0.2">
      <c r="C58" s="36"/>
      <c r="D58" s="36"/>
      <c r="E58" s="36" t="s">
        <v>79</v>
      </c>
      <c r="F58" s="80">
        <f>'Annual Report 2025'!AV58</f>
        <v>0.72992700729927007</v>
      </c>
      <c r="G58" s="36"/>
      <c r="H58" s="36"/>
    </row>
    <row r="59" spans="3:8" x14ac:dyDescent="0.2">
      <c r="C59" s="36"/>
      <c r="D59" s="36"/>
      <c r="E59" s="36" t="s">
        <v>81</v>
      </c>
      <c r="F59" s="80">
        <f>'Annual Report 2025'!AV59</f>
        <v>0.23357664233576642</v>
      </c>
      <c r="G59" s="36"/>
      <c r="H59" s="36"/>
    </row>
    <row r="60" spans="3:8" x14ac:dyDescent="0.2">
      <c r="C60" s="36"/>
      <c r="D60" s="36"/>
      <c r="E60" s="36" t="s">
        <v>82</v>
      </c>
      <c r="F60" s="80">
        <f>'Annual Report 2025'!AV60</f>
        <v>3.6496350364963501E-2</v>
      </c>
      <c r="G60" s="36"/>
      <c r="H60" s="36"/>
    </row>
    <row r="61" spans="3:8" x14ac:dyDescent="0.2">
      <c r="C61" s="36"/>
      <c r="D61" s="36"/>
      <c r="E61" s="36" t="s">
        <v>83</v>
      </c>
      <c r="F61" s="80">
        <f>'Annual Report 2025'!AV61</f>
        <v>0</v>
      </c>
      <c r="G61" s="36"/>
      <c r="H61" s="36"/>
    </row>
    <row r="62" spans="3:8" x14ac:dyDescent="0.2">
      <c r="C62" s="36"/>
      <c r="D62" s="36"/>
      <c r="E62" s="36" t="s">
        <v>84</v>
      </c>
      <c r="F62" s="80">
        <f>'Annual Report 2025'!AV62</f>
        <v>0</v>
      </c>
      <c r="G62" s="36"/>
      <c r="H62" s="36"/>
    </row>
    <row r="63" spans="3:8" x14ac:dyDescent="0.2">
      <c r="C63" s="36"/>
      <c r="D63" s="36"/>
      <c r="E63" s="36"/>
      <c r="F63" s="36"/>
      <c r="G63" s="36"/>
      <c r="H63" s="36"/>
    </row>
    <row r="64" spans="3:8" x14ac:dyDescent="0.2">
      <c r="C64" s="36"/>
      <c r="D64" s="36"/>
      <c r="E64" s="36"/>
      <c r="F64" s="36"/>
      <c r="G64" s="36"/>
      <c r="H64" s="36"/>
    </row>
    <row r="65" spans="3:10" x14ac:dyDescent="0.2">
      <c r="C65" s="36"/>
      <c r="D65" s="36"/>
      <c r="E65" s="36"/>
      <c r="F65" s="36"/>
      <c r="G65" s="36"/>
      <c r="H65" s="36"/>
    </row>
    <row r="66" spans="3:10" x14ac:dyDescent="0.2">
      <c r="C66" s="36"/>
      <c r="D66" s="36"/>
      <c r="E66" s="36"/>
      <c r="F66" s="36"/>
      <c r="G66" s="36"/>
      <c r="H66" s="36"/>
    </row>
    <row r="67" spans="3:10" x14ac:dyDescent="0.2">
      <c r="C67" s="36"/>
      <c r="D67" s="36"/>
      <c r="E67" s="36"/>
      <c r="F67" s="36"/>
      <c r="G67" s="36"/>
      <c r="H67" s="36"/>
    </row>
    <row r="68" spans="3:10" x14ac:dyDescent="0.2">
      <c r="C68" s="36"/>
      <c r="D68" s="36"/>
      <c r="E68" s="36"/>
      <c r="F68" s="36"/>
      <c r="G68" s="36"/>
      <c r="H68" s="36"/>
    </row>
    <row r="69" spans="3:10" x14ac:dyDescent="0.2">
      <c r="C69" s="207" t="s">
        <v>105</v>
      </c>
      <c r="D69" s="207"/>
      <c r="E69" s="207"/>
      <c r="F69" s="207"/>
      <c r="G69" s="207"/>
      <c r="H69" s="207"/>
      <c r="I69" s="207"/>
    </row>
    <row r="70" spans="3:10" x14ac:dyDescent="0.2">
      <c r="C70" s="36"/>
      <c r="D70" s="36"/>
      <c r="E70" s="36"/>
      <c r="F70" s="36"/>
      <c r="G70" s="36"/>
      <c r="H70" s="36"/>
    </row>
    <row r="71" spans="3:10" x14ac:dyDescent="0.2">
      <c r="C71" s="36"/>
      <c r="D71" s="36"/>
      <c r="E71" s="36"/>
      <c r="F71" s="36">
        <v>2022</v>
      </c>
      <c r="G71" s="36">
        <v>2023</v>
      </c>
      <c r="H71" s="36">
        <v>2024</v>
      </c>
      <c r="I71" s="36">
        <v>2025</v>
      </c>
      <c r="J71" s="36" t="s">
        <v>95</v>
      </c>
    </row>
    <row r="72" spans="3:10" x14ac:dyDescent="0.2">
      <c r="C72" s="36"/>
      <c r="D72" s="36"/>
      <c r="E72" s="36" t="s">
        <v>1</v>
      </c>
      <c r="F72" s="36">
        <v>93845</v>
      </c>
      <c r="G72" s="36">
        <v>94435</v>
      </c>
      <c r="H72" s="36">
        <v>78079</v>
      </c>
      <c r="I72" s="36">
        <f>'Annual Report 2025'!S17</f>
        <v>54622</v>
      </c>
      <c r="J72" s="37"/>
    </row>
    <row r="73" spans="3:10" x14ac:dyDescent="0.2">
      <c r="C73" s="36"/>
      <c r="D73" s="36"/>
      <c r="E73" s="36" t="s">
        <v>2</v>
      </c>
      <c r="F73" s="36">
        <v>121357</v>
      </c>
      <c r="G73" s="36">
        <v>121022</v>
      </c>
      <c r="H73" s="36">
        <v>79453</v>
      </c>
      <c r="I73" s="36">
        <f>'Annual Report 2025'!AM17</f>
        <v>42807</v>
      </c>
      <c r="J73" s="37"/>
    </row>
    <row r="74" spans="3:10" x14ac:dyDescent="0.2">
      <c r="C74" s="36"/>
      <c r="D74" s="36"/>
      <c r="E74" s="36" t="s">
        <v>3</v>
      </c>
      <c r="F74" s="36">
        <v>43747</v>
      </c>
      <c r="G74" s="36">
        <v>47782</v>
      </c>
      <c r="H74" s="36">
        <v>33708</v>
      </c>
      <c r="I74" s="36">
        <f>'Annual Report 2025'!AN17</f>
        <v>24963</v>
      </c>
      <c r="J74" s="37"/>
    </row>
    <row r="75" spans="3:10" x14ac:dyDescent="0.2">
      <c r="C75" s="36"/>
      <c r="D75" s="36"/>
      <c r="E75" s="36" t="s">
        <v>4</v>
      </c>
      <c r="F75" s="36">
        <v>674</v>
      </c>
      <c r="G75" s="36">
        <v>777</v>
      </c>
      <c r="H75" s="36">
        <v>554</v>
      </c>
      <c r="I75" s="36">
        <f>'Annual Report 2025'!AQ17+'Annual Report 2025'!AU63</f>
        <v>367</v>
      </c>
      <c r="J75" s="37"/>
    </row>
    <row r="76" spans="3:10" x14ac:dyDescent="0.2">
      <c r="C76" s="36"/>
      <c r="D76" s="36"/>
      <c r="E76" s="36" t="s">
        <v>94</v>
      </c>
      <c r="F76" s="36">
        <v>95812</v>
      </c>
      <c r="G76" s="36">
        <v>97138</v>
      </c>
      <c r="H76" s="36">
        <v>79872</v>
      </c>
      <c r="I76" s="36" cm="1">
        <f t="array" ref="I76:J77">'Annual Report 2025'!AV22:AW23</f>
        <v>56393</v>
      </c>
      <c r="J76" s="37">
        <v>0</v>
      </c>
    </row>
    <row r="77" spans="3:10" x14ac:dyDescent="0.2">
      <c r="C77" s="36"/>
      <c r="D77" s="36"/>
      <c r="E77" s="36"/>
      <c r="F77" s="36"/>
      <c r="G77" s="36"/>
      <c r="H77" s="36"/>
      <c r="I77">
        <v>0</v>
      </c>
      <c r="J77">
        <v>0</v>
      </c>
    </row>
    <row r="78" spans="3:10" x14ac:dyDescent="0.2">
      <c r="C78" s="36"/>
      <c r="D78" s="36"/>
      <c r="E78" s="36"/>
      <c r="F78" s="36"/>
      <c r="G78" s="36"/>
      <c r="H78" s="36"/>
    </row>
    <row r="79" spans="3:10" x14ac:dyDescent="0.2">
      <c r="C79" s="36"/>
      <c r="D79" s="36"/>
      <c r="E79" s="36"/>
      <c r="F79" s="36"/>
      <c r="G79" s="36"/>
      <c r="H79" s="36"/>
    </row>
    <row r="80" spans="3:10" x14ac:dyDescent="0.2">
      <c r="C80" s="36"/>
      <c r="D80" s="36"/>
      <c r="E80" s="36"/>
      <c r="F80" s="36"/>
      <c r="G80" s="36"/>
      <c r="H80" s="36"/>
    </row>
    <row r="81" spans="3:9" x14ac:dyDescent="0.2">
      <c r="C81" s="36"/>
      <c r="D81" s="36"/>
      <c r="E81" s="36"/>
      <c r="F81" s="36"/>
      <c r="G81" s="36"/>
      <c r="H81" s="36"/>
    </row>
    <row r="82" spans="3:9" x14ac:dyDescent="0.2">
      <c r="C82" s="36"/>
      <c r="D82" s="36"/>
      <c r="E82" s="36"/>
      <c r="F82" s="36"/>
      <c r="G82" s="36"/>
      <c r="H82" s="36"/>
    </row>
    <row r="83" spans="3:9" x14ac:dyDescent="0.2">
      <c r="C83" s="36"/>
      <c r="D83" s="36"/>
      <c r="E83" s="36"/>
      <c r="F83" s="36"/>
      <c r="G83" s="36"/>
      <c r="H83" s="36"/>
    </row>
    <row r="84" spans="3:9" x14ac:dyDescent="0.2">
      <c r="C84" s="36"/>
      <c r="D84" s="36"/>
      <c r="E84" s="36"/>
      <c r="F84" s="36"/>
      <c r="G84" s="36"/>
      <c r="H84" s="36"/>
    </row>
    <row r="85" spans="3:9" x14ac:dyDescent="0.2">
      <c r="C85" s="36"/>
      <c r="D85" s="207" t="s">
        <v>96</v>
      </c>
      <c r="E85" s="207"/>
      <c r="F85" s="207"/>
      <c r="G85" s="207"/>
      <c r="H85" s="207"/>
      <c r="I85" s="207"/>
    </row>
    <row r="86" spans="3:9" x14ac:dyDescent="0.2">
      <c r="C86" s="36"/>
      <c r="D86" s="36"/>
      <c r="E86" s="36"/>
      <c r="F86" s="36"/>
      <c r="G86" s="36"/>
      <c r="H86" s="36"/>
    </row>
    <row r="87" spans="3:9" x14ac:dyDescent="0.2">
      <c r="C87" s="36"/>
      <c r="D87" s="36"/>
      <c r="E87" s="80"/>
      <c r="F87" s="94" t="s">
        <v>79</v>
      </c>
      <c r="G87" s="90">
        <f>35330+'Annual Report 2025'!AQ24+'Annual Report 2025'!AU58+'Annual Report 2025'!AG26</f>
        <v>35703</v>
      </c>
      <c r="H87" s="91">
        <f>G87/G92</f>
        <v>0.63329017152384837</v>
      </c>
    </row>
    <row r="88" spans="3:9" x14ac:dyDescent="0.2">
      <c r="C88" s="36"/>
      <c r="D88" s="36"/>
      <c r="E88" s="80"/>
      <c r="F88" s="94" t="s">
        <v>81</v>
      </c>
      <c r="G88" s="90">
        <f>18425+'Annual Report 2025'!AE26+'Annual Report 2025'!AE31+'Annual Report 2025'!AU59</f>
        <v>19358</v>
      </c>
      <c r="H88" s="91">
        <f>G88/G92</f>
        <v>0.34336697589442505</v>
      </c>
    </row>
    <row r="89" spans="3:9" x14ac:dyDescent="0.2">
      <c r="C89" s="36"/>
      <c r="D89" s="36"/>
      <c r="E89" s="80"/>
      <c r="F89" s="94" t="s">
        <v>82</v>
      </c>
      <c r="G89" s="90">
        <f>568+'Annual Report 2025'!AU60+'Annual Report 2025'!AF26+'Annual Report 2025'!AF31</f>
        <v>767</v>
      </c>
      <c r="H89" s="91">
        <f>G89/G92</f>
        <v>1.3604838852723629E-2</v>
      </c>
    </row>
    <row r="90" spans="3:9" x14ac:dyDescent="0.2">
      <c r="C90" s="36"/>
      <c r="D90" s="36"/>
      <c r="E90" s="80"/>
      <c r="F90" s="94" t="s">
        <v>83</v>
      </c>
      <c r="G90" s="90">
        <f>354</f>
        <v>354</v>
      </c>
      <c r="H90" s="91">
        <f>G90/G92</f>
        <v>6.2791563935647512E-3</v>
      </c>
    </row>
    <row r="91" spans="3:9" x14ac:dyDescent="0.2">
      <c r="C91" s="36"/>
      <c r="D91" s="36"/>
      <c r="E91" s="80"/>
      <c r="F91" s="94" t="s">
        <v>84</v>
      </c>
      <c r="G91" s="90">
        <f>195</f>
        <v>195</v>
      </c>
      <c r="H91" s="91">
        <f>G91/G92</f>
        <v>3.4588573354382107E-3</v>
      </c>
    </row>
    <row r="92" spans="3:9" x14ac:dyDescent="0.2">
      <c r="C92" s="36"/>
      <c r="D92" s="36"/>
      <c r="E92" s="92"/>
      <c r="F92" s="93" t="s">
        <v>15</v>
      </c>
      <c r="G92" s="90">
        <f>G87+G88+G89+G90+G91</f>
        <v>56377</v>
      </c>
      <c r="H92" s="90"/>
    </row>
    <row r="93" spans="3:9" x14ac:dyDescent="0.2">
      <c r="C93" s="36"/>
      <c r="D93" s="36"/>
      <c r="E93" s="36"/>
      <c r="F93" s="36"/>
      <c r="G93" s="36"/>
      <c r="H93" s="36"/>
    </row>
    <row r="94" spans="3:9" x14ac:dyDescent="0.2">
      <c r="C94" s="36"/>
      <c r="D94" s="36"/>
      <c r="E94" s="36"/>
      <c r="F94" s="36"/>
      <c r="G94" s="36"/>
      <c r="H94" s="36"/>
    </row>
    <row r="95" spans="3:9" x14ac:dyDescent="0.2">
      <c r="C95" s="36"/>
      <c r="D95" s="36"/>
      <c r="E95" s="36"/>
      <c r="F95" s="94" t="s">
        <v>79</v>
      </c>
      <c r="G95" s="37">
        <v>0.63329017152384837</v>
      </c>
      <c r="H95" s="36"/>
    </row>
    <row r="96" spans="3:9" x14ac:dyDescent="0.2">
      <c r="C96" s="36"/>
      <c r="D96" s="36"/>
      <c r="E96" s="36"/>
      <c r="F96" s="94" t="s">
        <v>81</v>
      </c>
      <c r="G96" s="37">
        <v>0.34336697589442505</v>
      </c>
      <c r="H96" s="36"/>
    </row>
    <row r="97" spans="3:9" x14ac:dyDescent="0.2">
      <c r="C97" s="36"/>
      <c r="D97" s="36"/>
      <c r="E97" s="36"/>
      <c r="F97" s="94" t="s">
        <v>82</v>
      </c>
      <c r="G97" s="37">
        <v>1.3604838852723629E-2</v>
      </c>
      <c r="H97" s="36"/>
    </row>
    <row r="98" spans="3:9" x14ac:dyDescent="0.2">
      <c r="C98" s="36"/>
      <c r="D98" s="36"/>
      <c r="E98" s="36"/>
      <c r="F98" s="94" t="s">
        <v>83</v>
      </c>
      <c r="G98" s="37">
        <v>6.2791563935647512E-3</v>
      </c>
      <c r="H98" s="36"/>
    </row>
    <row r="99" spans="3:9" x14ac:dyDescent="0.2">
      <c r="C99" s="36"/>
      <c r="D99" s="36"/>
      <c r="E99" s="36"/>
      <c r="F99" s="94" t="s">
        <v>84</v>
      </c>
      <c r="G99" s="37">
        <v>3.4588573354382107E-3</v>
      </c>
      <c r="H99" s="36"/>
    </row>
    <row r="100" spans="3:9" x14ac:dyDescent="0.2">
      <c r="C100" s="36"/>
      <c r="D100" s="36"/>
      <c r="E100" s="36"/>
      <c r="F100" s="93" t="s">
        <v>15</v>
      </c>
      <c r="G100" s="36"/>
      <c r="H100" s="36"/>
    </row>
    <row r="101" spans="3:9" x14ac:dyDescent="0.2">
      <c r="C101" s="36"/>
      <c r="D101" s="36"/>
      <c r="E101" s="36"/>
      <c r="F101" s="36"/>
      <c r="G101" s="36"/>
      <c r="H101" s="36"/>
    </row>
    <row r="102" spans="3:9" x14ac:dyDescent="0.2">
      <c r="C102" s="36"/>
      <c r="D102" s="36"/>
      <c r="E102" s="207"/>
      <c r="F102" s="207"/>
      <c r="G102" s="207"/>
      <c r="H102" s="207"/>
      <c r="I102" s="207"/>
    </row>
    <row r="103" spans="3:9" x14ac:dyDescent="0.2">
      <c r="C103" s="36"/>
      <c r="D103" s="36"/>
      <c r="E103" s="36"/>
      <c r="F103" s="36"/>
      <c r="G103" s="36"/>
      <c r="H103" s="36"/>
    </row>
    <row r="104" spans="3:9" x14ac:dyDescent="0.2">
      <c r="C104" s="36"/>
      <c r="D104" s="36"/>
      <c r="E104" s="37"/>
      <c r="F104" s="36"/>
      <c r="G104" s="36"/>
      <c r="H104" s="36"/>
      <c r="I104" s="81"/>
    </row>
    <row r="105" spans="3:9" x14ac:dyDescent="0.2">
      <c r="C105" s="36"/>
      <c r="D105" s="36"/>
      <c r="E105" s="37"/>
      <c r="F105" s="36"/>
      <c r="G105" s="36"/>
      <c r="H105" s="36"/>
      <c r="I105" s="81"/>
    </row>
    <row r="106" spans="3:9" x14ac:dyDescent="0.2">
      <c r="C106" s="36"/>
      <c r="D106" s="36"/>
      <c r="E106" s="37"/>
      <c r="F106" s="36"/>
      <c r="G106" s="36"/>
      <c r="H106" s="36"/>
      <c r="I106" s="81"/>
    </row>
    <row r="107" spans="3:9" x14ac:dyDescent="0.2">
      <c r="C107" s="36"/>
      <c r="D107" s="36"/>
      <c r="E107" s="37"/>
      <c r="F107" s="36"/>
      <c r="G107" s="36"/>
      <c r="H107" s="36"/>
      <c r="I107" s="81"/>
    </row>
    <row r="108" spans="3:9" x14ac:dyDescent="0.2">
      <c r="D108" s="36"/>
      <c r="E108" s="37"/>
      <c r="F108" s="36"/>
      <c r="G108" s="36"/>
      <c r="H108" s="36"/>
      <c r="I108" s="81"/>
    </row>
    <row r="109" spans="3:9" x14ac:dyDescent="0.2">
      <c r="F109" s="36"/>
      <c r="G109" s="36"/>
      <c r="H109" s="36"/>
    </row>
  </sheetData>
  <mergeCells count="10">
    <mergeCell ref="C8:C9"/>
    <mergeCell ref="C6:F6"/>
    <mergeCell ref="C22:G22"/>
    <mergeCell ref="C24:C27"/>
    <mergeCell ref="C36:G36"/>
    <mergeCell ref="E102:I102"/>
    <mergeCell ref="D85:I85"/>
    <mergeCell ref="C69:I69"/>
    <mergeCell ref="C56:G56"/>
    <mergeCell ref="C38:C5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Rawda</vt:lpstr>
      <vt:lpstr>Dar Al-Wafa PHC</vt:lpstr>
      <vt:lpstr>MCA</vt:lpstr>
      <vt:lpstr>Medical Village</vt:lpstr>
      <vt:lpstr>Annual Report 2025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Ziad Aziz</dc:creator>
  <cp:lastModifiedBy>Ziad Aziz</cp:lastModifiedBy>
  <dcterms:created xsi:type="dcterms:W3CDTF">2021-06-07T11:55:01Z</dcterms:created>
  <dcterms:modified xsi:type="dcterms:W3CDTF">2026-09-23T04:33:31Z</dcterms:modified>
</cp:coreProperties>
</file>